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630" activeTab="0"/>
  </bookViews>
  <sheets>
    <sheet name="BS-中" sheetId="1" r:id="rId1"/>
    <sheet name="IS-中" sheetId="2" r:id="rId2"/>
    <sheet name="SE-中" sheetId="3" r:id="rId3"/>
    <sheet name="CF-中" sheetId="4" r:id="rId4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_Col05" localSheetId="2">'SE-中'!#REF!</definedName>
    <definedName name="_Col06" localSheetId="2">'SE-中'!$I$8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'IS-中'!$E$36</definedName>
    <definedName name="Col02_P2" localSheetId="0">'BS-中'!#REF!</definedName>
    <definedName name="Col03_1" localSheetId="1">'IS-中'!$G$36</definedName>
    <definedName name="Col03_P2" localSheetId="0">'BS-中'!#REF!</definedName>
    <definedName name="Col04_1" localSheetId="1">'IS-中'!$I$36</definedName>
    <definedName name="Col04_P2" localSheetId="0">'BS-中'!$A$9</definedName>
    <definedName name="DataEnd" localSheetId="0">'BS-中'!$A$19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  <definedName name="FormNameC" localSheetId="2">'SE-中'!$A$2</definedName>
    <definedName name="Head01" localSheetId="2">'SE-中'!$C$7</definedName>
    <definedName name="Head02" localSheetId="2">'SE-中'!#REF!</definedName>
    <definedName name="Head03" localSheetId="2">'SE-中'!$E$7</definedName>
    <definedName name="Head04" localSheetId="2">'SE-中'!$G$7</definedName>
    <definedName name="Head06" localSheetId="2">'SE-中'!$I$7</definedName>
    <definedName name="OLE_LINK1" localSheetId="0">'BS-中'!$C$9</definedName>
    <definedName name="OLE_LINK2" localSheetId="0">'BS-中'!$C$9</definedName>
    <definedName name="_xlnm.Print_Titles" localSheetId="3">'CF-中'!$1:$4</definedName>
  </definedNames>
  <calcPr fullCalcOnLoad="1"/>
</workbook>
</file>

<file path=xl/sharedStrings.xml><?xml version="1.0" encoding="utf-8"?>
<sst xmlns="http://schemas.openxmlformats.org/spreadsheetml/2006/main" count="140" uniqueCount="107">
  <si>
    <t>臺灣新光保險經紀人股份有限公司</t>
  </si>
  <si>
    <r>
      <t>資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負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債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</si>
  <si>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民國一○二年及一○一年十二月三十一日</t>
  </si>
  <si>
    <t>單位：新台幣元</t>
  </si>
  <si>
    <t>一○二年十二月三十一日</t>
  </si>
  <si>
    <t>一○一年十二月三十一日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</si>
  <si>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</si>
  <si>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</si>
  <si>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</si>
  <si>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</si>
  <si>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</si>
  <si>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</si>
  <si>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</si>
  <si>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應付費用</t>
  </si>
  <si>
    <t>應收關係人款</t>
  </si>
  <si>
    <t>其他流動負債</t>
  </si>
  <si>
    <t>其他流動資產</t>
  </si>
  <si>
    <t>-</t>
  </si>
  <si>
    <t>流動負債合計</t>
  </si>
  <si>
    <t>流動資產合計</t>
  </si>
  <si>
    <t>股東權益</t>
  </si>
  <si>
    <t>固定資產淨額</t>
  </si>
  <si>
    <t>股　　本</t>
  </si>
  <si>
    <t>保留盈餘</t>
  </si>
  <si>
    <t>無形資產</t>
  </si>
  <si>
    <t>法定盈餘公積</t>
  </si>
  <si>
    <t>未分配盈餘</t>
  </si>
  <si>
    <t>其他資產</t>
  </si>
  <si>
    <t>股東權益合計</t>
  </si>
  <si>
    <t>存出保證金</t>
  </si>
  <si>
    <t>資　　產　　總　　計</t>
  </si>
  <si>
    <t>負債及股東權益總計</t>
  </si>
  <si>
    <t>後附之附註係本財務報表之一部分。</t>
  </si>
  <si>
    <t>負責人：陳忠誼</t>
  </si>
  <si>
    <t>經理人：簡義仁</t>
  </si>
  <si>
    <t>主辦會計：蔡文英</t>
  </si>
  <si>
    <t>臺灣新光保險經紀人股份有限公司</t>
  </si>
  <si>
    <r>
      <t>損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</si>
  <si>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民國一○二年及一○一年一月一日至十二月三十一日</t>
  </si>
  <si>
    <t>一○二年度</t>
  </si>
  <si>
    <t>一○一年度</t>
  </si>
  <si>
    <t>營業收入</t>
  </si>
  <si>
    <t>營業費用</t>
  </si>
  <si>
    <t>營業利益</t>
  </si>
  <si>
    <t>營業外收入及利益</t>
  </si>
  <si>
    <t>利息收入</t>
  </si>
  <si>
    <t>-</t>
  </si>
  <si>
    <t>金融資產評價利益</t>
  </si>
  <si>
    <t>-</t>
  </si>
  <si>
    <t>處分及投資利益</t>
  </si>
  <si>
    <t>其他收入</t>
  </si>
  <si>
    <r>
      <t>營業外收入及利益合計</t>
    </r>
    <r>
      <rPr>
        <sz val="12"/>
        <rFont val="Times New Roman"/>
        <family val="1"/>
      </rPr>
      <t xml:space="preserve"> </t>
    </r>
  </si>
  <si>
    <t>營業外費用及損失</t>
  </si>
  <si>
    <t>處分固定資產損失</t>
  </si>
  <si>
    <t>其他支出</t>
  </si>
  <si>
    <r>
      <t>營業外費用及損失合計</t>
    </r>
    <r>
      <rPr>
        <sz val="12"/>
        <rFont val="Times New Roman"/>
        <family val="1"/>
      </rPr>
      <t xml:space="preserve"> </t>
    </r>
  </si>
  <si>
    <t>稅前利益</t>
  </si>
  <si>
    <t>所得稅費用</t>
  </si>
  <si>
    <t>本期(純損)純益</t>
  </si>
  <si>
    <t>稅前</t>
  </si>
  <si>
    <t>稅後</t>
  </si>
  <si>
    <t>基本每股盈餘</t>
  </si>
  <si>
    <t>臺灣新光保險經紀人股份有限公司</t>
  </si>
  <si>
    <t>股東權益變動表</t>
  </si>
  <si>
    <t>民國一○二年及一○一年一月一日至十二月三十一日</t>
  </si>
  <si>
    <r>
      <t>股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本</t>
    </r>
  </si>
  <si>
    <t>合計</t>
  </si>
  <si>
    <t>一○一年一月一日餘額</t>
  </si>
  <si>
    <t>一○○年度盈餘分配</t>
  </si>
  <si>
    <t>現金股利</t>
  </si>
  <si>
    <t>一○一年度純益</t>
  </si>
  <si>
    <t>一○一年十二月三十一日餘額</t>
  </si>
  <si>
    <t>一○一年度盈餘分配</t>
  </si>
  <si>
    <t>一○二年度純損</t>
  </si>
  <si>
    <t>一○二年十二月三十一日餘額</t>
  </si>
  <si>
    <r>
      <t>現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金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流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量</t>
    </r>
    <r>
      <rPr>
        <sz val="12"/>
        <rFont val="Book Antiqua"/>
        <family val="1"/>
      </rPr>
      <t xml:space="preserve"> </t>
    </r>
    <r>
      <rPr>
        <sz val="12"/>
        <rFont val="標楷體"/>
        <family val="4"/>
      </rPr>
      <t>表</t>
    </r>
  </si>
  <si>
    <t>一○二年度</t>
  </si>
  <si>
    <t>一○一年度</t>
  </si>
  <si>
    <t>營業活動之現金流量</t>
  </si>
  <si>
    <r>
      <t xml:space="preserve">        </t>
    </r>
    <r>
      <rPr>
        <sz val="12"/>
        <rFont val="標楷體"/>
        <family val="4"/>
      </rPr>
      <t>本期（純損）純益</t>
    </r>
  </si>
  <si>
    <r>
      <t xml:space="preserve">        </t>
    </r>
    <r>
      <rPr>
        <sz val="12"/>
        <rFont val="標楷體"/>
        <family val="4"/>
      </rPr>
      <t>折舊費用</t>
    </r>
  </si>
  <si>
    <r>
      <t xml:space="preserve">        </t>
    </r>
    <r>
      <rPr>
        <sz val="12"/>
        <rFont val="標楷體"/>
        <family val="4"/>
      </rPr>
      <t>攤銷費用</t>
    </r>
  </si>
  <si>
    <r>
      <t xml:space="preserve">        </t>
    </r>
    <r>
      <rPr>
        <sz val="12"/>
        <rFont val="標楷體"/>
        <family val="4"/>
      </rPr>
      <t>持有至到期日債券投資折價攤銷</t>
    </r>
  </si>
  <si>
    <r>
      <t xml:space="preserve">        </t>
    </r>
    <r>
      <rPr>
        <sz val="12"/>
        <rFont val="標楷體"/>
        <family val="4"/>
      </rPr>
      <t>處分金融資產利益</t>
    </r>
  </si>
  <si>
    <r>
      <t xml:space="preserve">        </t>
    </r>
    <r>
      <rPr>
        <sz val="12"/>
        <rFont val="標楷體"/>
        <family val="4"/>
      </rPr>
      <t>處分固定資產損失</t>
    </r>
  </si>
  <si>
    <r>
      <t xml:space="preserve">        </t>
    </r>
    <r>
      <rPr>
        <sz val="12"/>
        <rFont val="標楷體"/>
        <family val="4"/>
      </rPr>
      <t>營業資產及負債之淨變動</t>
    </r>
  </si>
  <si>
    <r>
      <t xml:space="preserve">                </t>
    </r>
    <r>
      <rPr>
        <sz val="12"/>
        <rFont val="標楷體"/>
        <family val="4"/>
      </rPr>
      <t>應收關係人款</t>
    </r>
  </si>
  <si>
    <r>
      <t xml:space="preserve">                </t>
    </r>
    <r>
      <rPr>
        <sz val="12"/>
        <rFont val="標楷體"/>
        <family val="4"/>
      </rPr>
      <t>其他流動資產</t>
    </r>
  </si>
  <si>
    <r>
      <t xml:space="preserve">                </t>
    </r>
    <r>
      <rPr>
        <sz val="12"/>
        <rFont val="標楷體"/>
        <family val="4"/>
      </rPr>
      <t>應付費用</t>
    </r>
  </si>
  <si>
    <r>
      <t xml:space="preserve">                </t>
    </r>
    <r>
      <rPr>
        <sz val="12"/>
        <rFont val="標楷體"/>
        <family val="4"/>
      </rPr>
      <t>其他流動負債</t>
    </r>
  </si>
  <si>
    <r>
      <t xml:space="preserve">                </t>
    </r>
    <r>
      <rPr>
        <sz val="12"/>
        <rFont val="標楷體"/>
        <family val="4"/>
      </rPr>
      <t>營業活動之淨現金流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入</t>
    </r>
  </si>
  <si>
    <t>投資活動之現金流量</t>
  </si>
  <si>
    <r>
      <t xml:space="preserve">        </t>
    </r>
    <r>
      <rPr>
        <sz val="12"/>
        <rFont val="標楷體"/>
        <family val="4"/>
      </rPr>
      <t>持有至到期日之金融資產到期還本</t>
    </r>
  </si>
  <si>
    <r>
      <t xml:space="preserve">        </t>
    </r>
    <r>
      <rPr>
        <sz val="12"/>
        <rFont val="標楷體"/>
        <family val="4"/>
      </rPr>
      <t>購置固定資產</t>
    </r>
  </si>
  <si>
    <r>
      <t xml:space="preserve">        </t>
    </r>
    <r>
      <rPr>
        <sz val="12"/>
        <rFont val="標楷體"/>
        <family val="4"/>
      </rPr>
      <t>購置無形資產</t>
    </r>
  </si>
  <si>
    <r>
      <t xml:space="preserve">        </t>
    </r>
    <r>
      <rPr>
        <sz val="12"/>
        <rFont val="標楷體"/>
        <family val="4"/>
      </rPr>
      <t>出售固定資產價款</t>
    </r>
  </si>
  <si>
    <r>
      <t xml:space="preserve">        </t>
    </r>
    <r>
      <rPr>
        <sz val="12"/>
        <rFont val="標楷體"/>
        <family val="4"/>
      </rPr>
      <t>存出保證金增加</t>
    </r>
  </si>
  <si>
    <r>
      <t xml:space="preserve">                </t>
    </r>
    <r>
      <rPr>
        <sz val="12"/>
        <rFont val="標楷體"/>
        <family val="4"/>
      </rPr>
      <t>投資活動之淨現金流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入</t>
    </r>
  </si>
  <si>
    <t>融資活動之現金流量</t>
  </si>
  <si>
    <r>
      <t xml:space="preserve">        </t>
    </r>
    <r>
      <rPr>
        <sz val="12"/>
        <rFont val="標楷體"/>
        <family val="4"/>
      </rPr>
      <t>發放股利</t>
    </r>
  </si>
  <si>
    <r>
      <t xml:space="preserve">                </t>
    </r>
    <r>
      <rPr>
        <sz val="12"/>
        <rFont val="標楷體"/>
        <family val="4"/>
      </rPr>
      <t>融資活動之淨現金流出</t>
    </r>
  </si>
  <si>
    <t>現金及約當現金淨（減少）增加數</t>
  </si>
  <si>
    <t>期初現金及約當現金餘額</t>
  </si>
  <si>
    <t>期末現金及約當現金餘額</t>
  </si>
  <si>
    <t>現金流量資訊之補充揭露</t>
  </si>
  <si>
    <r>
      <t xml:space="preserve">        </t>
    </r>
    <r>
      <rPr>
        <sz val="12"/>
        <rFont val="標楷體"/>
        <family val="4"/>
      </rPr>
      <t>本期支付利息</t>
    </r>
  </si>
  <si>
    <r>
      <t xml:space="preserve">        </t>
    </r>
    <r>
      <rPr>
        <sz val="12"/>
        <rFont val="標楷體"/>
        <family val="4"/>
      </rPr>
      <t>本期支付所得稅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</si>
</sst>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&quot;$&quot;* #,##0_-;\-&quot;$&quot;* #,##0_-;_-&quot;$&quot;* &quot;-&quot;??_-;_-@_-"/>
    <numFmt numFmtId="177" formatCode="0;_ۿ"/>
    <numFmt numFmtId="178" formatCode="0.000"/>
    <numFmt numFmtId="179" formatCode="_-* #,##0_-;\-* #,##0_-;_-* &quot;-&quot;??_-;_-@_-"/>
    <numFmt numFmtId="180" formatCode="#,##0_);\(#,##0\)"/>
    <numFmt numFmtId="181" formatCode="_-* #,##0.0_-;\-* #,##0.0_-;_-* &quot;-&quot;??_-;_-@_-"/>
    <numFmt numFmtId="182" formatCode="&quot;$&quot;#,##0_);\(&quot;$&quot;#,##0\)"/>
    <numFmt numFmtId="183" formatCode="&quot;$&quot;#,##0.00_);\(&quot;$&quot;#,##0.00\)"/>
    <numFmt numFmtId="184" formatCode="&quot;$&quot;#,##0.00"/>
    <numFmt numFmtId="185" formatCode="#,##0_);[Red]\(#,##0\)"/>
    <numFmt numFmtId="186" formatCode="0%_);\(0%\)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Book Antiqua"/>
      <family val="1"/>
    </font>
    <font>
      <sz val="12"/>
      <name val="Times New Roman"/>
      <family val="1"/>
    </font>
    <font>
      <sz val="14"/>
      <name val="Times New Roman"/>
      <family val="1"/>
    </font>
    <font>
      <sz val="9"/>
      <name val="標楷體"/>
      <family val="4"/>
    </font>
    <font>
      <u val="double"/>
      <sz val="12"/>
      <name val="Book Antiqua"/>
      <family val="1"/>
    </font>
    <font>
      <sz val="12"/>
      <color indexed="8"/>
      <name val="Book Antiqua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14" fontId="10" fillId="6" borderId="1">
      <alignment horizontal="center" vertical="center" wrapText="1"/>
      <protection/>
    </xf>
    <xf numFmtId="0" fontId="11" fillId="0" borderId="0">
      <alignment/>
      <protection/>
    </xf>
    <xf numFmtId="186" fontId="11" fillId="0" borderId="0" applyFont="0" applyFill="0" applyBorder="0" applyAlignment="0" applyProtection="0"/>
    <xf numFmtId="0" fontId="12" fillId="0" borderId="0" applyFill="0" applyBorder="0" applyProtection="0">
      <alignment horizontal="left" vertical="top"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7" fillId="0" borderId="2" applyNumberFormat="0" applyFill="0" applyAlignment="0" applyProtection="0"/>
    <xf numFmtId="0" fontId="17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0" fillId="18" borderId="5" applyNumberFormat="0" applyFont="0" applyAlignment="0" applyProtection="0"/>
    <xf numFmtId="0" fontId="26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7" borderId="9" applyNumberFormat="0" applyAlignment="0" applyProtection="0"/>
    <xf numFmtId="0" fontId="24" fillId="23" borderId="10" applyNumberFormat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distributed" vertical="top" wrapText="1"/>
    </xf>
    <xf numFmtId="0" fontId="4" fillId="0" borderId="0" xfId="0" applyFont="1" applyAlignment="1">
      <alignment horizontal="distributed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distributed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distributed"/>
    </xf>
    <xf numFmtId="0" fontId="2" fillId="0" borderId="0" xfId="0" applyFont="1" applyAlignment="1">
      <alignment horizontal="left" vertical="top" wrapText="1" inden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 indent="3"/>
    </xf>
    <xf numFmtId="176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Border="1" applyAlignment="1">
      <alignment horizontal="right" wrapText="1"/>
    </xf>
    <xf numFmtId="177" fontId="5" fillId="0" borderId="0" xfId="0" applyNumberFormat="1" applyFont="1" applyBorder="1" applyAlignment="1">
      <alignment horizontal="right" wrapText="1"/>
    </xf>
    <xf numFmtId="9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178" fontId="0" fillId="0" borderId="0" xfId="0" applyNumberFormat="1" applyAlignment="1">
      <alignment/>
    </xf>
    <xf numFmtId="3" fontId="5" fillId="0" borderId="0" xfId="0" applyNumberFormat="1" applyFont="1" applyAlignment="1">
      <alignment horizontal="right" wrapText="1"/>
    </xf>
    <xf numFmtId="3" fontId="5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78" fontId="0" fillId="0" borderId="0" xfId="0" applyNumberFormat="1" applyFont="1" applyAlignment="1">
      <alignment/>
    </xf>
    <xf numFmtId="179" fontId="5" fillId="0" borderId="0" xfId="38" applyNumberFormat="1" applyFont="1" applyAlignment="1">
      <alignment horizontal="right" wrapText="1"/>
    </xf>
    <xf numFmtId="0" fontId="2" fillId="0" borderId="0" xfId="0" applyFont="1" applyAlignment="1">
      <alignment horizontal="left" vertical="top" wrapText="1" indent="5"/>
    </xf>
    <xf numFmtId="3" fontId="5" fillId="0" borderId="12" xfId="0" applyNumberFormat="1" applyFont="1" applyBorder="1" applyAlignment="1">
      <alignment horizontal="right" wrapText="1"/>
    </xf>
    <xf numFmtId="1" fontId="5" fillId="0" borderId="12" xfId="0" applyNumberFormat="1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5" fillId="0" borderId="0" xfId="0" applyNumberFormat="1" applyFont="1" applyAlignment="1">
      <alignment horizontal="right" wrapText="1"/>
    </xf>
    <xf numFmtId="179" fontId="5" fillId="0" borderId="11" xfId="38" applyNumberFormat="1" applyFont="1" applyBorder="1" applyAlignment="1">
      <alignment horizontal="right" wrapText="1"/>
    </xf>
    <xf numFmtId="43" fontId="5" fillId="0" borderId="0" xfId="38" applyFont="1" applyAlignment="1">
      <alignment horizontal="right" wrapText="1"/>
    </xf>
    <xf numFmtId="43" fontId="5" fillId="0" borderId="11" xfId="38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77" fontId="5" fillId="0" borderId="0" xfId="0" applyNumberFormat="1" applyFont="1" applyAlignment="1">
      <alignment horizontal="right" wrapText="1"/>
    </xf>
    <xf numFmtId="42" fontId="6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3" xfId="0" applyFont="1" applyBorder="1" applyAlignment="1">
      <alignment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" fillId="0" borderId="0" xfId="37" applyFont="1">
      <alignment/>
      <protection/>
    </xf>
    <xf numFmtId="0" fontId="5" fillId="0" borderId="0" xfId="37" applyFont="1" applyAlignment="1">
      <alignment horizontal="distributed" vertical="center"/>
      <protection/>
    </xf>
    <xf numFmtId="0" fontId="5" fillId="0" borderId="0" xfId="37" applyFont="1" applyAlignment="1">
      <alignment horizontal="center" vertical="center"/>
      <protection/>
    </xf>
    <xf numFmtId="0" fontId="2" fillId="0" borderId="0" xfId="37" applyFont="1">
      <alignment/>
      <protection/>
    </xf>
    <xf numFmtId="42" fontId="5" fillId="0" borderId="0" xfId="0" applyNumberFormat="1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9" fontId="5" fillId="0" borderId="0" xfId="37" applyNumberFormat="1" applyFont="1">
      <alignment/>
      <protection/>
    </xf>
    <xf numFmtId="3" fontId="4" fillId="0" borderId="11" xfId="0" applyNumberFormat="1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1" fontId="4" fillId="0" borderId="11" xfId="0" applyNumberFormat="1" applyFont="1" applyBorder="1" applyAlignment="1">
      <alignment horizontal="right" wrapText="1"/>
    </xf>
    <xf numFmtId="0" fontId="5" fillId="0" borderId="0" xfId="37" applyFont="1" applyAlignment="1">
      <alignment horizontal="right"/>
      <protection/>
    </xf>
    <xf numFmtId="179" fontId="4" fillId="0" borderId="11" xfId="38" applyNumberFormat="1" applyFont="1" applyBorder="1" applyAlignment="1">
      <alignment horizontal="right" wrapText="1"/>
    </xf>
    <xf numFmtId="0" fontId="2" fillId="0" borderId="0" xfId="37" applyFont="1" applyAlignment="1">
      <alignment horizontal="left" indent="2"/>
      <protection/>
    </xf>
    <xf numFmtId="3" fontId="4" fillId="0" borderId="0" xfId="0" applyNumberFormat="1" applyFont="1" applyAlignment="1">
      <alignment horizontal="right" wrapText="1"/>
    </xf>
    <xf numFmtId="43" fontId="4" fillId="0" borderId="0" xfId="38" applyFont="1" applyBorder="1" applyAlignment="1">
      <alignment horizontal="right" wrapText="1"/>
    </xf>
    <xf numFmtId="179" fontId="4" fillId="0" borderId="0" xfId="38" applyNumberFormat="1" applyFont="1" applyAlignment="1">
      <alignment horizontal="right" wrapText="1"/>
    </xf>
    <xf numFmtId="179" fontId="4" fillId="0" borderId="0" xfId="38" applyNumberFormat="1" applyFont="1" applyBorder="1" applyAlignment="1">
      <alignment horizontal="right" wrapText="1"/>
    </xf>
    <xf numFmtId="43" fontId="4" fillId="0" borderId="11" xfId="38" applyFont="1" applyBorder="1" applyAlignment="1">
      <alignment horizontal="right" wrapText="1"/>
    </xf>
    <xf numFmtId="0" fontId="2" fillId="0" borderId="0" xfId="37" applyFont="1" applyAlignment="1">
      <alignment horizontal="left" indent="4"/>
      <protection/>
    </xf>
    <xf numFmtId="180" fontId="5" fillId="0" borderId="0" xfId="37" applyNumberFormat="1" applyFont="1" applyAlignment="1">
      <alignment horizontal="right"/>
      <protection/>
    </xf>
    <xf numFmtId="181" fontId="5" fillId="0" borderId="0" xfId="38" applyNumberFormat="1" applyFont="1" applyFill="1" applyAlignment="1">
      <alignment horizontal="right"/>
    </xf>
    <xf numFmtId="180" fontId="5" fillId="0" borderId="0" xfId="37" applyNumberFormat="1" applyFont="1" applyFill="1" applyAlignment="1">
      <alignment horizontal="right"/>
      <protection/>
    </xf>
    <xf numFmtId="0" fontId="5" fillId="0" borderId="0" xfId="37" applyFont="1" applyFill="1" applyAlignment="1">
      <alignment horizontal="right"/>
      <protection/>
    </xf>
    <xf numFmtId="43" fontId="5" fillId="0" borderId="0" xfId="38" applyFont="1" applyFill="1" applyAlignment="1">
      <alignment horizontal="right"/>
    </xf>
    <xf numFmtId="180" fontId="5" fillId="0" borderId="0" xfId="37" applyNumberFormat="1" applyFont="1" applyBorder="1" applyAlignment="1">
      <alignment horizontal="right"/>
      <protection/>
    </xf>
    <xf numFmtId="180" fontId="5" fillId="0" borderId="12" xfId="37" applyNumberFormat="1" applyFont="1" applyFill="1" applyBorder="1" applyAlignment="1">
      <alignment horizontal="right"/>
      <protection/>
    </xf>
    <xf numFmtId="180" fontId="5" fillId="0" borderId="12" xfId="37" applyNumberFormat="1" applyFont="1" applyBorder="1" applyAlignment="1">
      <alignment horizontal="right"/>
      <protection/>
    </xf>
    <xf numFmtId="43" fontId="5" fillId="0" borderId="12" xfId="38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 wrapText="1"/>
    </xf>
    <xf numFmtId="0" fontId="5" fillId="0" borderId="0" xfId="37" applyFont="1" applyBorder="1" applyAlignment="1">
      <alignment horizontal="right"/>
      <protection/>
    </xf>
    <xf numFmtId="9" fontId="5" fillId="0" borderId="0" xfId="37" applyNumberFormat="1" applyFont="1" applyBorder="1">
      <alignment/>
      <protection/>
    </xf>
    <xf numFmtId="182" fontId="5" fillId="0" borderId="13" xfId="0" applyNumberFormat="1" applyFont="1" applyBorder="1" applyAlignment="1">
      <alignment/>
    </xf>
    <xf numFmtId="180" fontId="4" fillId="0" borderId="13" xfId="0" applyNumberFormat="1" applyFont="1" applyBorder="1" applyAlignment="1">
      <alignment horizontal="right" wrapText="1"/>
    </xf>
    <xf numFmtId="42" fontId="5" fillId="0" borderId="13" xfId="0" applyNumberFormat="1" applyFont="1" applyBorder="1" applyAlignment="1">
      <alignment/>
    </xf>
    <xf numFmtId="179" fontId="4" fillId="0" borderId="13" xfId="38" applyNumberFormat="1" applyFont="1" applyBorder="1" applyAlignment="1">
      <alignment horizontal="right" wrapText="1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37" applyFont="1" applyAlignment="1">
      <alignment/>
      <protection/>
    </xf>
    <xf numFmtId="8" fontId="8" fillId="0" borderId="0" xfId="0" applyNumberFormat="1" applyFont="1" applyAlignment="1">
      <alignment horizontal="center" wrapText="1"/>
    </xf>
    <xf numFmtId="183" fontId="5" fillId="0" borderId="13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6" fontId="5" fillId="0" borderId="0" xfId="37" applyNumberFormat="1" applyFont="1">
      <alignment/>
      <protection/>
    </xf>
    <xf numFmtId="3" fontId="5" fillId="0" borderId="0" xfId="37" applyNumberFormat="1" applyFont="1">
      <alignment/>
      <protection/>
    </xf>
    <xf numFmtId="0" fontId="2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 indent="1"/>
    </xf>
    <xf numFmtId="43" fontId="4" fillId="0" borderId="0" xfId="38" applyFont="1" applyAlignment="1">
      <alignment horizontal="right" vertical="top" wrapText="1"/>
    </xf>
    <xf numFmtId="180" fontId="9" fillId="0" borderId="0" xfId="0" applyNumberFormat="1" applyFont="1" applyAlignment="1">
      <alignment horizontal="right" vertical="top" wrapText="1"/>
    </xf>
    <xf numFmtId="43" fontId="4" fillId="0" borderId="11" xfId="38" applyFont="1" applyBorder="1" applyAlignment="1">
      <alignment horizontal="right" vertical="top" wrapText="1"/>
    </xf>
    <xf numFmtId="179" fontId="4" fillId="0" borderId="11" xfId="38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179" fontId="4" fillId="0" borderId="0" xfId="38" applyNumberFormat="1" applyFont="1" applyAlignment="1">
      <alignment horizontal="right" vertical="top" wrapText="1"/>
    </xf>
    <xf numFmtId="180" fontId="9" fillId="0" borderId="11" xfId="0" applyNumberFormat="1" applyFont="1" applyBorder="1" applyAlignment="1">
      <alignment horizontal="right" vertical="top" wrapText="1"/>
    </xf>
    <xf numFmtId="176" fontId="5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182" fontId="5" fillId="0" borderId="0" xfId="38" applyNumberFormat="1" applyFont="1" applyBorder="1" applyAlignment="1">
      <alignment horizontal="right" wrapText="1"/>
    </xf>
    <xf numFmtId="42" fontId="5" fillId="0" borderId="0" xfId="38" applyNumberFormat="1" applyFont="1" applyBorder="1" applyAlignment="1">
      <alignment horizontal="right" wrapText="1"/>
    </xf>
    <xf numFmtId="185" fontId="5" fillId="0" borderId="0" xfId="0" applyNumberFormat="1" applyFont="1" applyAlignment="1">
      <alignment horizontal="right" wrapText="1"/>
    </xf>
    <xf numFmtId="180" fontId="5" fillId="0" borderId="0" xfId="0" applyNumberFormat="1" applyFont="1" applyAlignment="1">
      <alignment horizontal="right" wrapText="1"/>
    </xf>
    <xf numFmtId="180" fontId="5" fillId="0" borderId="12" xfId="0" applyNumberFormat="1" applyFont="1" applyBorder="1" applyAlignment="1">
      <alignment horizontal="right" wrapText="1"/>
    </xf>
    <xf numFmtId="180" fontId="5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42" fontId="5" fillId="0" borderId="13" xfId="38" applyNumberFormat="1" applyFont="1" applyBorder="1" applyAlignment="1">
      <alignment horizontal="right" wrapText="1"/>
    </xf>
    <xf numFmtId="0" fontId="5" fillId="0" borderId="0" xfId="0" applyFont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37" applyFont="1" applyBorder="1" applyAlignment="1">
      <alignment horizontal="distributed" vertical="center"/>
      <protection/>
    </xf>
    <xf numFmtId="0" fontId="2" fillId="0" borderId="0" xfId="37" applyFont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2" fillId="0" borderId="0" xfId="37" applyFont="1" applyAlignment="1">
      <alignment horizontal="right"/>
      <protection/>
    </xf>
    <xf numFmtId="0" fontId="2" fillId="0" borderId="11" xfId="37" applyFont="1" applyFill="1" applyBorder="1" applyAlignment="1">
      <alignment horizontal="distributed" vertical="center"/>
      <protection/>
    </xf>
    <xf numFmtId="0" fontId="2" fillId="0" borderId="11" xfId="0" applyFont="1" applyBorder="1" applyAlignment="1">
      <alignment horizont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75" zoomScaleNormal="75" zoomScalePageLayoutView="0" workbookViewId="0" topLeftCell="A1">
      <selection activeCell="C35" sqref="C35"/>
    </sheetView>
  </sheetViews>
  <sheetFormatPr defaultColWidth="9.00390625" defaultRowHeight="16.5"/>
  <cols>
    <col min="1" max="1" width="35.75390625" style="0" customWidth="1"/>
    <col min="2" max="2" width="3.125" style="0" customWidth="1"/>
    <col min="3" max="3" width="16.875" style="0" customWidth="1"/>
    <col min="4" max="4" width="1.875" style="0" customWidth="1"/>
    <col min="5" max="5" width="7.375" style="0" customWidth="1"/>
    <col min="6" max="6" width="3.125" style="0" customWidth="1"/>
    <col min="7" max="7" width="16.625" style="0" customWidth="1"/>
    <col min="8" max="8" width="1.875" style="0" customWidth="1"/>
    <col min="9" max="9" width="7.25390625" style="0" customWidth="1"/>
    <col min="10" max="10" width="3.125" style="0" customWidth="1"/>
    <col min="11" max="11" width="29.375" style="0" customWidth="1"/>
    <col min="12" max="12" width="2.00390625" style="0" customWidth="1"/>
    <col min="13" max="13" width="16.375" style="0" customWidth="1"/>
    <col min="14" max="14" width="1.625" style="0" customWidth="1"/>
    <col min="15" max="15" width="7.75390625" style="0" customWidth="1"/>
    <col min="16" max="16" width="3.125" style="0" customWidth="1"/>
    <col min="17" max="17" width="16.75390625" style="0" customWidth="1"/>
    <col min="18" max="18" width="1.625" style="0" customWidth="1"/>
    <col min="19" max="19" width="7.00390625" style="0" customWidth="1"/>
    <col min="20" max="20" width="6.00390625" style="0" bestFit="1" customWidth="1"/>
  </cols>
  <sheetData>
    <row r="1" spans="1:19" ht="16.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</row>
    <row r="2" spans="1:19" ht="16.5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</row>
    <row r="3" spans="1:19" ht="16.5">
      <c r="A3" s="126" t="s">
        <v>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</row>
    <row r="4" spans="1:19" ht="16.5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</row>
    <row r="5" ht="16.5">
      <c r="A5" s="1"/>
    </row>
    <row r="6" spans="1:19" ht="16.5" customHeight="1">
      <c r="A6" s="2"/>
      <c r="B6" s="2"/>
      <c r="C6" s="128" t="s">
        <v>4</v>
      </c>
      <c r="D6" s="128"/>
      <c r="E6" s="128"/>
      <c r="F6" s="2"/>
      <c r="G6" s="129" t="s">
        <v>5</v>
      </c>
      <c r="H6" s="129"/>
      <c r="I6" s="129"/>
      <c r="J6" s="3"/>
      <c r="K6" s="3"/>
      <c r="L6" s="3"/>
      <c r="M6" s="129" t="str">
        <f>EndDateC</f>
        <v>一○二年十二月三十一日</v>
      </c>
      <c r="N6" s="129"/>
      <c r="O6" s="129"/>
      <c r="P6" s="4"/>
      <c r="Q6" s="129" t="str">
        <f>EndDate1C</f>
        <v>一○一年十二月三十一日</v>
      </c>
      <c r="R6" s="129"/>
      <c r="S6" s="129"/>
    </row>
    <row r="7" spans="1:19" s="11" customFormat="1" ht="16.5">
      <c r="A7" s="5" t="s">
        <v>6</v>
      </c>
      <c r="B7" s="6"/>
      <c r="C7" s="7" t="s">
        <v>7</v>
      </c>
      <c r="D7" s="8"/>
      <c r="E7" s="7" t="s">
        <v>8</v>
      </c>
      <c r="F7" s="8"/>
      <c r="G7" s="7" t="s">
        <v>7</v>
      </c>
      <c r="H7" s="8"/>
      <c r="I7" s="7" t="s">
        <v>8</v>
      </c>
      <c r="J7" s="6"/>
      <c r="K7" s="5" t="s">
        <v>9</v>
      </c>
      <c r="L7" s="9"/>
      <c r="M7" s="7" t="s">
        <v>7</v>
      </c>
      <c r="N7" s="8"/>
      <c r="O7" s="7" t="s">
        <v>8</v>
      </c>
      <c r="P7" s="10"/>
      <c r="Q7" s="7" t="s">
        <v>7</v>
      </c>
      <c r="R7" s="8"/>
      <c r="S7" s="7" t="s">
        <v>8</v>
      </c>
    </row>
    <row r="8" spans="1:19" ht="16.5">
      <c r="A8" s="12" t="s">
        <v>10</v>
      </c>
      <c r="B8" s="13"/>
      <c r="C8" s="14"/>
      <c r="D8" s="14"/>
      <c r="E8" s="14"/>
      <c r="F8" s="14"/>
      <c r="G8" s="14"/>
      <c r="H8" s="14"/>
      <c r="I8" s="14"/>
      <c r="J8" s="13"/>
      <c r="K8" s="12" t="s">
        <v>11</v>
      </c>
      <c r="L8" s="13"/>
      <c r="M8" s="14"/>
      <c r="N8" s="14"/>
      <c r="O8" s="14"/>
      <c r="P8" s="14"/>
      <c r="Q8" s="14"/>
      <c r="R8" s="14"/>
      <c r="S8" s="14"/>
    </row>
    <row r="9" spans="1:20" ht="16.5">
      <c r="A9" s="15" t="s">
        <v>12</v>
      </c>
      <c r="B9" s="13"/>
      <c r="C9" s="16">
        <v>57424117</v>
      </c>
      <c r="D9" s="17"/>
      <c r="E9" s="18">
        <f>C9/$C$23*100+1</f>
        <v>56.48757885771016</v>
      </c>
      <c r="F9" s="17"/>
      <c r="G9" s="16">
        <v>106246205</v>
      </c>
      <c r="H9" s="17"/>
      <c r="I9" s="18">
        <f>G9/$G$23*100</f>
        <v>80.37979854370509</v>
      </c>
      <c r="J9" s="19"/>
      <c r="K9" s="15" t="s">
        <v>13</v>
      </c>
      <c r="L9" s="20"/>
      <c r="M9" s="16">
        <v>18914952</v>
      </c>
      <c r="N9" s="21"/>
      <c r="O9" s="22">
        <f>M9/$C$23*100</f>
        <v>18.277074955977163</v>
      </c>
      <c r="P9" s="23"/>
      <c r="Q9" s="16">
        <v>26166000</v>
      </c>
      <c r="R9" s="21"/>
      <c r="S9" s="24">
        <f>Q9/$G$23*100</f>
        <v>19.795698196416403</v>
      </c>
      <c r="T9" s="25"/>
    </row>
    <row r="10" spans="1:20" ht="16.5">
      <c r="A10" s="15" t="s">
        <v>14</v>
      </c>
      <c r="B10" s="13"/>
      <c r="C10" s="26">
        <v>39828178</v>
      </c>
      <c r="D10" s="17"/>
      <c r="E10" s="18">
        <f>C10/$C$23*100</f>
        <v>38.485035260253404</v>
      </c>
      <c r="F10" s="17"/>
      <c r="G10" s="26">
        <v>19576261</v>
      </c>
      <c r="H10" s="17"/>
      <c r="I10" s="18">
        <f>G10/$G$23*100</f>
        <v>14.81027878048906</v>
      </c>
      <c r="J10" s="19"/>
      <c r="K10" s="15" t="s">
        <v>15</v>
      </c>
      <c r="L10" s="20"/>
      <c r="M10" s="27">
        <v>39929812</v>
      </c>
      <c r="N10" s="17"/>
      <c r="O10" s="28">
        <f>M10/$C$23*100</f>
        <v>38.58324181325315</v>
      </c>
      <c r="P10" s="23"/>
      <c r="Q10" s="27">
        <v>13104179</v>
      </c>
      <c r="R10" s="17"/>
      <c r="S10" s="24">
        <f>Q10/$G$23*100</f>
        <v>9.91387191759603</v>
      </c>
      <c r="T10" s="29"/>
    </row>
    <row r="11" spans="1:20" ht="16.5">
      <c r="A11" s="15" t="s">
        <v>16</v>
      </c>
      <c r="B11" s="13"/>
      <c r="C11" s="26">
        <v>106976</v>
      </c>
      <c r="D11" s="17"/>
      <c r="E11" s="30" t="s">
        <v>17</v>
      </c>
      <c r="F11" s="17"/>
      <c r="G11" s="26">
        <v>667678</v>
      </c>
      <c r="H11" s="17"/>
      <c r="I11" s="18">
        <f>G11/$G$23*100</f>
        <v>0.505126965542571</v>
      </c>
      <c r="J11" s="19"/>
      <c r="K11" s="31" t="s">
        <v>18</v>
      </c>
      <c r="L11" s="20"/>
      <c r="M11" s="32">
        <f>SUM(M9:M10)</f>
        <v>58844764</v>
      </c>
      <c r="N11" s="17"/>
      <c r="O11" s="33">
        <f>M11/$C$23*100</f>
        <v>56.86031676923032</v>
      </c>
      <c r="P11" s="23"/>
      <c r="Q11" s="32">
        <f>SUM(Q9:Q10)</f>
        <v>39270179</v>
      </c>
      <c r="R11" s="17"/>
      <c r="S11" s="33">
        <f>SUM(S9:S10)</f>
        <v>29.709570114012433</v>
      </c>
      <c r="T11" s="29"/>
    </row>
    <row r="12" spans="1:20" ht="16.5">
      <c r="A12" s="31" t="s">
        <v>19</v>
      </c>
      <c r="B12" s="13"/>
      <c r="C12" s="32">
        <f>SUM(C9:C11)</f>
        <v>97359271</v>
      </c>
      <c r="D12" s="17"/>
      <c r="E12" s="33">
        <f>C12/$C$23*100</f>
        <v>94.0759825204047</v>
      </c>
      <c r="F12" s="17"/>
      <c r="G12" s="32">
        <f>SUM(G9:G11)</f>
        <v>126490144</v>
      </c>
      <c r="H12" s="17"/>
      <c r="I12" s="32">
        <f>SUM(I9:I11)</f>
        <v>95.69520428973672</v>
      </c>
      <c r="J12" s="19"/>
      <c r="K12" s="12"/>
      <c r="L12" s="20"/>
      <c r="M12" s="17"/>
      <c r="N12" s="17"/>
      <c r="O12" s="17"/>
      <c r="P12" s="34"/>
      <c r="Q12" s="17"/>
      <c r="R12" s="17"/>
      <c r="S12" s="18"/>
      <c r="T12" s="29"/>
    </row>
    <row r="13" spans="1:20" ht="16.5">
      <c r="A13" s="35"/>
      <c r="C13" s="36"/>
      <c r="D13" s="36"/>
      <c r="E13" s="36"/>
      <c r="F13" s="36"/>
      <c r="G13" s="36"/>
      <c r="H13" s="36"/>
      <c r="I13" s="36"/>
      <c r="J13" s="19"/>
      <c r="K13" s="12" t="s">
        <v>20</v>
      </c>
      <c r="L13" s="20"/>
      <c r="M13" s="17"/>
      <c r="N13" s="17"/>
      <c r="O13" s="17"/>
      <c r="P13" s="37"/>
      <c r="Q13" s="17"/>
      <c r="R13" s="17"/>
      <c r="S13" s="18"/>
      <c r="T13" s="29"/>
    </row>
    <row r="14" spans="1:20" ht="21.75" customHeight="1">
      <c r="A14" s="12" t="s">
        <v>21</v>
      </c>
      <c r="B14" s="13"/>
      <c r="C14" s="27">
        <v>780964</v>
      </c>
      <c r="D14" s="21"/>
      <c r="E14" s="28">
        <f>C14/$C$23*100</f>
        <v>0.7546272158618087</v>
      </c>
      <c r="F14" s="21"/>
      <c r="G14" s="27">
        <v>708637</v>
      </c>
      <c r="H14" s="17"/>
      <c r="I14" s="28">
        <f>G14/$G$23*100</f>
        <v>0.5361142009789013</v>
      </c>
      <c r="J14" s="19"/>
      <c r="K14" s="15" t="s">
        <v>22</v>
      </c>
      <c r="L14" s="20"/>
      <c r="M14" s="26">
        <v>6000000</v>
      </c>
      <c r="N14" s="17"/>
      <c r="O14" s="30">
        <f>M14/$C$23*100</f>
        <v>5.797659424980988</v>
      </c>
      <c r="P14" s="37"/>
      <c r="Q14" s="26">
        <v>6000000</v>
      </c>
      <c r="R14" s="17"/>
      <c r="S14" s="24">
        <f>Q14/$G$23*100-1</f>
        <v>3.5392566375639545</v>
      </c>
      <c r="T14" s="29"/>
    </row>
    <row r="15" spans="1:20" ht="16.5">
      <c r="A15" s="31"/>
      <c r="B15" s="13"/>
      <c r="C15" s="17"/>
      <c r="D15" s="17"/>
      <c r="E15" s="17"/>
      <c r="F15" s="17"/>
      <c r="G15" s="17"/>
      <c r="H15" s="17"/>
      <c r="I15" s="18"/>
      <c r="J15" s="19"/>
      <c r="K15" s="15" t="s">
        <v>23</v>
      </c>
      <c r="L15" s="20"/>
      <c r="M15" s="17"/>
      <c r="N15" s="17"/>
      <c r="O15" s="17"/>
      <c r="P15" s="37"/>
      <c r="Q15" s="17"/>
      <c r="R15" s="17"/>
      <c r="S15" s="18"/>
      <c r="T15" s="29"/>
    </row>
    <row r="16" spans="1:20" ht="16.5">
      <c r="A16" s="12" t="s">
        <v>24</v>
      </c>
      <c r="B16" s="13"/>
      <c r="C16" s="27">
        <v>879002</v>
      </c>
      <c r="D16" s="21"/>
      <c r="E16" s="28">
        <f>C16/$C$23*100</f>
        <v>0.8493590383128564</v>
      </c>
      <c r="F16" s="21"/>
      <c r="G16" s="38">
        <v>525000</v>
      </c>
      <c r="H16" s="39"/>
      <c r="I16" s="40">
        <v>0</v>
      </c>
      <c r="J16" s="19"/>
      <c r="K16" s="31" t="s">
        <v>25</v>
      </c>
      <c r="L16" s="20"/>
      <c r="M16" s="26">
        <v>13367984</v>
      </c>
      <c r="N16" s="17"/>
      <c r="O16" s="18">
        <f>M16/$C$23*100</f>
        <v>12.917169738432507</v>
      </c>
      <c r="P16" s="37"/>
      <c r="Q16" s="26">
        <v>13367984</v>
      </c>
      <c r="R16" s="17"/>
      <c r="S16" s="24">
        <f>Q16/$G$23*100</f>
        <v>10.113451683808123</v>
      </c>
      <c r="T16" s="29"/>
    </row>
    <row r="17" spans="1:20" ht="16.5">
      <c r="A17" s="31"/>
      <c r="B17" s="13"/>
      <c r="C17" s="41"/>
      <c r="D17" s="21"/>
      <c r="E17" s="24"/>
      <c r="F17" s="21"/>
      <c r="G17" s="41"/>
      <c r="H17" s="17"/>
      <c r="I17" s="24"/>
      <c r="J17" s="19"/>
      <c r="K17" s="31" t="s">
        <v>26</v>
      </c>
      <c r="L17" s="20"/>
      <c r="M17" s="26">
        <v>25277291</v>
      </c>
      <c r="N17" s="17"/>
      <c r="O17" s="42">
        <f>M17/$C$23*100</f>
        <v>24.424854067356183</v>
      </c>
      <c r="P17" s="23"/>
      <c r="Q17" s="26">
        <v>73542070</v>
      </c>
      <c r="R17" s="17"/>
      <c r="S17" s="24">
        <f>Q17/$G$23*100</f>
        <v>55.6377215646155</v>
      </c>
      <c r="T17" s="29"/>
    </row>
    <row r="18" spans="1:20" ht="16.5">
      <c r="A18" s="12" t="s">
        <v>27</v>
      </c>
      <c r="B18" s="13"/>
      <c r="C18" s="17"/>
      <c r="D18" s="17"/>
      <c r="E18" s="17"/>
      <c r="F18" s="17"/>
      <c r="G18" s="17"/>
      <c r="H18" s="17"/>
      <c r="I18" s="18"/>
      <c r="J18" s="19"/>
      <c r="K18" s="31" t="s">
        <v>28</v>
      </c>
      <c r="L18" s="20"/>
      <c r="M18" s="32">
        <f>SUM(M14:M17)</f>
        <v>44645275</v>
      </c>
      <c r="N18" s="17"/>
      <c r="O18" s="33">
        <f>M18/$C$23*100</f>
        <v>43.13968323076968</v>
      </c>
      <c r="P18" s="23"/>
      <c r="Q18" s="32">
        <f>SUM(Q14:Q17)</f>
        <v>92910054</v>
      </c>
      <c r="R18" s="17"/>
      <c r="S18" s="33">
        <f>SUM(S14:S17)+1</f>
        <v>70.29042988598758</v>
      </c>
      <c r="T18" s="29"/>
    </row>
    <row r="19" spans="1:20" ht="16.5">
      <c r="A19" s="15" t="s">
        <v>29</v>
      </c>
      <c r="C19" s="27">
        <v>4470802</v>
      </c>
      <c r="D19" s="17"/>
      <c r="E19" s="28">
        <f>C19/$C$23*100</f>
        <v>4.320031225420641</v>
      </c>
      <c r="F19" s="34"/>
      <c r="G19" s="27">
        <v>4456452</v>
      </c>
      <c r="H19" s="17"/>
      <c r="I19" s="28">
        <f>G19/$G$23*100</f>
        <v>3.3714965534975265</v>
      </c>
      <c r="J19" s="19"/>
      <c r="K19" s="35"/>
      <c r="L19" s="36"/>
      <c r="M19" s="36"/>
      <c r="N19" s="36"/>
      <c r="O19" s="36"/>
      <c r="P19" s="36"/>
      <c r="Q19" s="36"/>
      <c r="R19" s="36"/>
      <c r="S19" s="36"/>
      <c r="T19" s="29"/>
    </row>
    <row r="20" spans="1:20" ht="16.5">
      <c r="A20" s="35"/>
      <c r="C20" s="36"/>
      <c r="D20" s="36"/>
      <c r="E20" s="36"/>
      <c r="F20" s="36"/>
      <c r="G20" s="36"/>
      <c r="H20" s="36"/>
      <c r="I20" s="36"/>
      <c r="J20" s="19"/>
      <c r="K20" s="35"/>
      <c r="L20" s="36"/>
      <c r="M20" s="36"/>
      <c r="N20" s="36"/>
      <c r="O20" s="36"/>
      <c r="P20" s="36"/>
      <c r="Q20" s="36"/>
      <c r="R20" s="36"/>
      <c r="S20" s="36"/>
      <c r="T20" s="29"/>
    </row>
    <row r="21" spans="1:20" ht="16.5">
      <c r="A21" s="35"/>
      <c r="C21" s="36"/>
      <c r="D21" s="36"/>
      <c r="E21" s="36"/>
      <c r="F21" s="36"/>
      <c r="G21" s="36"/>
      <c r="H21" s="36"/>
      <c r="I21" s="36"/>
      <c r="J21" s="19"/>
      <c r="K21" s="35"/>
      <c r="L21" s="36"/>
      <c r="M21" s="36"/>
      <c r="N21" s="36"/>
      <c r="O21" s="36"/>
      <c r="P21" s="36"/>
      <c r="Q21" s="36"/>
      <c r="R21" s="36"/>
      <c r="S21" s="36"/>
      <c r="T21" s="29"/>
    </row>
    <row r="22" spans="1:20" ht="16.5">
      <c r="A22" s="12"/>
      <c r="C22" s="17"/>
      <c r="D22" s="17"/>
      <c r="E22" s="17"/>
      <c r="F22" s="34"/>
      <c r="G22" s="17"/>
      <c r="H22" s="17"/>
      <c r="I22" s="17"/>
      <c r="J22" s="19"/>
      <c r="K22" s="35"/>
      <c r="L22" s="36"/>
      <c r="M22" s="36"/>
      <c r="N22" s="36"/>
      <c r="O22" s="36"/>
      <c r="P22" s="36"/>
      <c r="Q22" s="36"/>
      <c r="R22" s="36"/>
      <c r="S22" s="36"/>
      <c r="T22" s="29"/>
    </row>
    <row r="23" spans="1:20" ht="19.5" thickBot="1">
      <c r="A23" s="12" t="s">
        <v>30</v>
      </c>
      <c r="C23" s="43">
        <f>C19+C14+C12+C16</f>
        <v>103490039</v>
      </c>
      <c r="D23" s="17"/>
      <c r="E23" s="44">
        <v>100</v>
      </c>
      <c r="F23" s="34"/>
      <c r="G23" s="43">
        <f>G19+G14+G12+G16</f>
        <v>132180233</v>
      </c>
      <c r="H23" s="17"/>
      <c r="I23" s="44">
        <v>100</v>
      </c>
      <c r="J23" s="19"/>
      <c r="K23" s="35" t="s">
        <v>31</v>
      </c>
      <c r="L23" s="36"/>
      <c r="M23" s="43">
        <f>M11+M18</f>
        <v>103490039</v>
      </c>
      <c r="N23" s="45"/>
      <c r="O23" s="46">
        <v>100</v>
      </c>
      <c r="P23" s="36"/>
      <c r="Q23" s="43">
        <f>Q11+Q18</f>
        <v>132180233</v>
      </c>
      <c r="R23" s="45"/>
      <c r="S23" s="46">
        <v>100</v>
      </c>
      <c r="T23" s="29"/>
    </row>
    <row r="24" spans="10:20" ht="17.25" thickTop="1">
      <c r="J24" s="47"/>
      <c r="T24" s="29"/>
    </row>
    <row r="25" spans="10:20" ht="16.5">
      <c r="J25" s="48"/>
      <c r="T25" s="29"/>
    </row>
    <row r="26" spans="1:20" ht="16.5">
      <c r="A26" s="49"/>
      <c r="J26" s="48"/>
      <c r="T26" s="50"/>
    </row>
    <row r="27" spans="10:20" ht="16.5">
      <c r="J27" s="48"/>
      <c r="T27" s="50"/>
    </row>
    <row r="28" spans="1:20" ht="16.5" hidden="1">
      <c r="A28" s="35" t="s">
        <v>32</v>
      </c>
      <c r="J28" s="48"/>
      <c r="M28" s="50"/>
      <c r="N28" s="50"/>
      <c r="O28" s="50"/>
      <c r="P28" s="50"/>
      <c r="Q28" s="50"/>
      <c r="R28" s="50"/>
      <c r="S28" s="50"/>
      <c r="T28" s="50"/>
    </row>
    <row r="30" ht="16.5">
      <c r="A30" s="49"/>
    </row>
    <row r="31" spans="1:11" ht="16.5">
      <c r="A31" s="49"/>
      <c r="K31" s="35"/>
    </row>
    <row r="32" ht="16.5">
      <c r="A32" s="49"/>
    </row>
    <row r="33" ht="16.5">
      <c r="A33" s="49"/>
    </row>
    <row r="34" ht="16.5">
      <c r="A34" s="49"/>
    </row>
    <row r="35" ht="16.5">
      <c r="A35" s="49"/>
    </row>
    <row r="36" ht="16.5">
      <c r="A36" s="49"/>
    </row>
    <row r="37" ht="16.5">
      <c r="A37" s="49"/>
    </row>
    <row r="38" ht="16.5">
      <c r="A38" s="49"/>
    </row>
    <row r="39" ht="16.5">
      <c r="A39" s="49"/>
    </row>
    <row r="40" spans="1:15" ht="24.75" customHeight="1" hidden="1">
      <c r="A40" s="51" t="s">
        <v>33</v>
      </c>
      <c r="G40" s="52" t="s">
        <v>34</v>
      </c>
      <c r="H40" s="52"/>
      <c r="K40" s="53" t="s">
        <v>35</v>
      </c>
      <c r="N40" s="52"/>
      <c r="O40" s="52"/>
    </row>
  </sheetData>
  <sheetProtection/>
  <mergeCells count="8">
    <mergeCell ref="C6:E6"/>
    <mergeCell ref="G6:I6"/>
    <mergeCell ref="M6:O6"/>
    <mergeCell ref="Q6:S6"/>
    <mergeCell ref="A1:S1"/>
    <mergeCell ref="A2:S2"/>
    <mergeCell ref="A3:S3"/>
    <mergeCell ref="A4:S4"/>
  </mergeCells>
  <printOptions/>
  <pageMargins left="0.42" right="0.44" top="0.97" bottom="0.8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2"/>
  <sheetViews>
    <sheetView zoomScalePageLayoutView="0" workbookViewId="0" topLeftCell="A13">
      <selection activeCell="A44" sqref="A44"/>
    </sheetView>
  </sheetViews>
  <sheetFormatPr defaultColWidth="9.00390625" defaultRowHeight="16.5"/>
  <cols>
    <col min="1" max="1" width="32.125" style="54" bestFit="1" customWidth="1"/>
    <col min="2" max="2" width="1.625" style="54" customWidth="1"/>
    <col min="3" max="3" width="16.125" style="54" customWidth="1"/>
    <col min="4" max="4" width="1.875" style="54" customWidth="1"/>
    <col min="5" max="5" width="7.875" style="54" customWidth="1"/>
    <col min="6" max="6" width="3.25390625" style="54" customWidth="1"/>
    <col min="7" max="7" width="16.125" style="54" customWidth="1"/>
    <col min="8" max="8" width="1.875" style="54" customWidth="1"/>
    <col min="9" max="9" width="7.875" style="54" customWidth="1"/>
    <col min="10" max="16384" width="9.00390625" style="54" customWidth="1"/>
  </cols>
  <sheetData>
    <row r="1" spans="1:9" ht="21.75" customHeight="1">
      <c r="A1" s="131" t="s">
        <v>36</v>
      </c>
      <c r="B1" s="132"/>
      <c r="C1" s="132"/>
      <c r="D1" s="132"/>
      <c r="E1" s="132"/>
      <c r="F1" s="132"/>
      <c r="G1" s="132"/>
      <c r="H1" s="132"/>
      <c r="I1" s="132"/>
    </row>
    <row r="2" spans="1:9" ht="21.75" customHeight="1">
      <c r="A2" s="131" t="s">
        <v>37</v>
      </c>
      <c r="B2" s="132"/>
      <c r="C2" s="132"/>
      <c r="D2" s="132"/>
      <c r="E2" s="132"/>
      <c r="F2" s="132"/>
      <c r="G2" s="132"/>
      <c r="H2" s="132"/>
      <c r="I2" s="132"/>
    </row>
    <row r="3" spans="1:9" ht="21.75" customHeight="1">
      <c r="A3" s="131" t="s">
        <v>38</v>
      </c>
      <c r="B3" s="132"/>
      <c r="C3" s="132"/>
      <c r="D3" s="132"/>
      <c r="E3" s="132"/>
      <c r="F3" s="132"/>
      <c r="G3" s="132"/>
      <c r="H3" s="132"/>
      <c r="I3" s="132"/>
    </row>
    <row r="4" spans="1:9" ht="20.25" customHeight="1">
      <c r="A4" s="133" t="s">
        <v>3</v>
      </c>
      <c r="B4" s="133"/>
      <c r="C4" s="133"/>
      <c r="D4" s="133"/>
      <c r="E4" s="133"/>
      <c r="F4" s="133"/>
      <c r="G4" s="133"/>
      <c r="H4" s="133"/>
      <c r="I4" s="133"/>
    </row>
    <row r="6" spans="3:9" ht="16.5" customHeight="1">
      <c r="C6" s="130" t="s">
        <v>39</v>
      </c>
      <c r="D6" s="130"/>
      <c r="E6" s="130"/>
      <c r="F6" s="55"/>
      <c r="G6" s="134" t="s">
        <v>40</v>
      </c>
      <c r="H6" s="134"/>
      <c r="I6" s="134"/>
    </row>
    <row r="7" spans="3:9" ht="16.5">
      <c r="C7" s="7" t="s">
        <v>7</v>
      </c>
      <c r="D7" s="8"/>
      <c r="E7" s="7" t="s">
        <v>8</v>
      </c>
      <c r="F7" s="56"/>
      <c r="G7" s="7" t="s">
        <v>7</v>
      </c>
      <c r="H7" s="8"/>
      <c r="I7" s="7" t="s">
        <v>8</v>
      </c>
    </row>
    <row r="8" spans="1:11" ht="16.5">
      <c r="A8" s="57" t="s">
        <v>41</v>
      </c>
      <c r="C8" s="58">
        <v>255370249</v>
      </c>
      <c r="D8" s="59"/>
      <c r="E8" s="60">
        <v>100</v>
      </c>
      <c r="G8" s="58">
        <v>251132890</v>
      </c>
      <c r="H8" s="59"/>
      <c r="I8" s="60">
        <f>G8/$G$8*100</f>
        <v>100</v>
      </c>
      <c r="J8" s="61"/>
      <c r="K8" s="61"/>
    </row>
    <row r="9" spans="3:11" ht="15.75">
      <c r="C9" s="60"/>
      <c r="D9" s="59"/>
      <c r="E9" s="60"/>
      <c r="G9" s="60"/>
      <c r="H9" s="59"/>
      <c r="I9" s="60"/>
      <c r="J9" s="61"/>
      <c r="K9" s="61"/>
    </row>
    <row r="10" spans="1:11" ht="16.5">
      <c r="A10" s="57" t="s">
        <v>42</v>
      </c>
      <c r="C10" s="62">
        <v>205789445</v>
      </c>
      <c r="D10" s="63"/>
      <c r="E10" s="64">
        <f>C10/$C$8*100-1</f>
        <v>79.58473757450109</v>
      </c>
      <c r="F10" s="65"/>
      <c r="G10" s="62">
        <v>197660693</v>
      </c>
      <c r="H10" s="63"/>
      <c r="I10" s="66">
        <f>G10/$G$8*100</f>
        <v>78.70760894759744</v>
      </c>
      <c r="J10" s="61"/>
      <c r="K10" s="61"/>
    </row>
    <row r="11" spans="3:11" ht="15.75">
      <c r="C11" s="63"/>
      <c r="D11" s="63"/>
      <c r="E11" s="63"/>
      <c r="F11" s="65"/>
      <c r="G11" s="63"/>
      <c r="H11" s="63"/>
      <c r="I11" s="63"/>
      <c r="J11" s="61"/>
      <c r="K11" s="61"/>
    </row>
    <row r="12" spans="1:11" ht="16.5">
      <c r="A12" s="57" t="s">
        <v>43</v>
      </c>
      <c r="C12" s="62">
        <f>C8-C10</f>
        <v>49580804</v>
      </c>
      <c r="D12" s="63"/>
      <c r="E12" s="64">
        <f>C12/$C$8*100+1</f>
        <v>20.41526242549891</v>
      </c>
      <c r="F12" s="65"/>
      <c r="G12" s="62">
        <f>G8-G10</f>
        <v>53472197</v>
      </c>
      <c r="H12" s="63"/>
      <c r="I12" s="66">
        <f>G12/$G$8*100</f>
        <v>21.292391052402575</v>
      </c>
      <c r="J12" s="61"/>
      <c r="K12" s="61"/>
    </row>
    <row r="13" spans="3:11" ht="15.75">
      <c r="C13" s="63"/>
      <c r="D13" s="63"/>
      <c r="E13" s="63"/>
      <c r="F13" s="65"/>
      <c r="G13" s="63"/>
      <c r="H13" s="63"/>
      <c r="I13" s="63"/>
      <c r="J13" s="61"/>
      <c r="K13" s="61"/>
    </row>
    <row r="14" spans="1:11" ht="16.5">
      <c r="A14" s="57" t="s">
        <v>44</v>
      </c>
      <c r="C14" s="63"/>
      <c r="D14" s="63"/>
      <c r="E14" s="63"/>
      <c r="F14" s="65"/>
      <c r="G14" s="63"/>
      <c r="H14" s="63"/>
      <c r="I14" s="63"/>
      <c r="J14" s="61"/>
      <c r="K14" s="61"/>
    </row>
    <row r="15" spans="1:11" ht="16.5">
      <c r="A15" s="67" t="s">
        <v>45</v>
      </c>
      <c r="C15" s="68">
        <v>515444</v>
      </c>
      <c r="D15" s="63"/>
      <c r="E15" s="69" t="s">
        <v>46</v>
      </c>
      <c r="F15" s="65"/>
      <c r="G15" s="68">
        <v>755082</v>
      </c>
      <c r="H15" s="63"/>
      <c r="I15" s="70" t="s">
        <v>46</v>
      </c>
      <c r="J15" s="61"/>
      <c r="K15" s="61"/>
    </row>
    <row r="16" spans="1:11" ht="16.5" hidden="1">
      <c r="A16" s="67" t="s">
        <v>47</v>
      </c>
      <c r="C16" s="68" t="s">
        <v>46</v>
      </c>
      <c r="D16" s="63"/>
      <c r="E16" s="69" t="e">
        <f>C16/$C$8*100</f>
        <v>#VALUE!</v>
      </c>
      <c r="F16" s="65"/>
      <c r="G16" s="68" t="s">
        <v>48</v>
      </c>
      <c r="H16" s="63"/>
      <c r="I16" s="70" t="e">
        <f>G16/$G$8*100</f>
        <v>#VALUE!</v>
      </c>
      <c r="J16" s="61"/>
      <c r="K16" s="61"/>
    </row>
    <row r="17" spans="1:11" ht="16.5">
      <c r="A17" s="67" t="s">
        <v>49</v>
      </c>
      <c r="C17" s="70">
        <v>0</v>
      </c>
      <c r="D17" s="63"/>
      <c r="E17" s="71" t="s">
        <v>46</v>
      </c>
      <c r="F17" s="65"/>
      <c r="G17" s="70">
        <v>932354</v>
      </c>
      <c r="H17" s="63"/>
      <c r="I17" s="70">
        <v>1</v>
      </c>
      <c r="J17" s="61"/>
      <c r="K17" s="61"/>
    </row>
    <row r="18" spans="1:11" ht="16.5">
      <c r="A18" s="67" t="s">
        <v>50</v>
      </c>
      <c r="C18" s="66">
        <v>28182</v>
      </c>
      <c r="D18" s="63"/>
      <c r="E18" s="72" t="s">
        <v>46</v>
      </c>
      <c r="F18" s="65"/>
      <c r="G18" s="66">
        <v>91580</v>
      </c>
      <c r="H18" s="63"/>
      <c r="I18" s="66" t="s">
        <v>46</v>
      </c>
      <c r="J18" s="61"/>
      <c r="K18" s="61"/>
    </row>
    <row r="19" spans="1:11" ht="16.5">
      <c r="A19" s="73" t="s">
        <v>51</v>
      </c>
      <c r="C19" s="62">
        <f>SUM(C15:C18)</f>
        <v>543626</v>
      </c>
      <c r="D19" s="63"/>
      <c r="E19" s="64" t="s">
        <v>46</v>
      </c>
      <c r="F19" s="65"/>
      <c r="G19" s="62">
        <f>SUM(G15:G18)</f>
        <v>1779016</v>
      </c>
      <c r="H19" s="63"/>
      <c r="I19" s="66">
        <v>1</v>
      </c>
      <c r="J19" s="61"/>
      <c r="K19" s="61"/>
    </row>
    <row r="20" spans="3:11" ht="15.75">
      <c r="C20" s="74"/>
      <c r="D20" s="74"/>
      <c r="E20" s="74"/>
      <c r="F20" s="65"/>
      <c r="G20" s="74"/>
      <c r="H20" s="74"/>
      <c r="I20" s="74"/>
      <c r="J20" s="61"/>
      <c r="K20" s="61"/>
    </row>
    <row r="21" spans="1:11" ht="16.5" hidden="1">
      <c r="A21" s="57" t="s">
        <v>52</v>
      </c>
      <c r="C21" s="74"/>
      <c r="D21" s="74"/>
      <c r="E21" s="74"/>
      <c r="F21" s="65"/>
      <c r="G21" s="74"/>
      <c r="H21" s="74"/>
      <c r="I21" s="74"/>
      <c r="J21" s="61"/>
      <c r="K21" s="61"/>
    </row>
    <row r="22" spans="1:11" ht="16.5" hidden="1">
      <c r="A22" s="67" t="s">
        <v>53</v>
      </c>
      <c r="C22" s="75" t="s">
        <v>46</v>
      </c>
      <c r="D22" s="76"/>
      <c r="E22" s="76" t="s">
        <v>46</v>
      </c>
      <c r="F22" s="77"/>
      <c r="G22" s="78">
        <v>0</v>
      </c>
      <c r="H22" s="74"/>
      <c r="I22" s="79" t="s">
        <v>46</v>
      </c>
      <c r="J22" s="61"/>
      <c r="K22" s="61"/>
    </row>
    <row r="23" spans="1:11" ht="16.5" hidden="1">
      <c r="A23" s="67" t="s">
        <v>54</v>
      </c>
      <c r="C23" s="76"/>
      <c r="D23" s="76"/>
      <c r="E23" s="76"/>
      <c r="F23" s="77"/>
      <c r="G23" s="76"/>
      <c r="H23" s="74"/>
      <c r="I23" s="74"/>
      <c r="J23" s="61"/>
      <c r="K23" s="61"/>
    </row>
    <row r="24" spans="1:11" ht="16.5" hidden="1">
      <c r="A24" s="73" t="s">
        <v>55</v>
      </c>
      <c r="C24" s="80" t="s">
        <v>46</v>
      </c>
      <c r="D24" s="79"/>
      <c r="E24" s="81" t="s">
        <v>46</v>
      </c>
      <c r="F24" s="65"/>
      <c r="G24" s="82">
        <v>0</v>
      </c>
      <c r="H24" s="79"/>
      <c r="I24" s="81" t="s">
        <v>46</v>
      </c>
      <c r="J24" s="61"/>
      <c r="K24" s="61"/>
    </row>
    <row r="25" spans="3:11" ht="15.75" hidden="1">
      <c r="C25" s="74"/>
      <c r="D25" s="74"/>
      <c r="E25" s="74"/>
      <c r="F25" s="65"/>
      <c r="G25" s="74"/>
      <c r="H25" s="74"/>
      <c r="I25" s="74"/>
      <c r="J25" s="61"/>
      <c r="K25" s="61"/>
    </row>
    <row r="26" spans="1:11" ht="16.5">
      <c r="A26" s="57" t="s">
        <v>56</v>
      </c>
      <c r="C26" s="68">
        <f>C12+C19</f>
        <v>50124430</v>
      </c>
      <c r="D26" s="63"/>
      <c r="E26" s="83">
        <f>C26/$C$8*100</f>
        <v>19.62814000310584</v>
      </c>
      <c r="F26" s="65"/>
      <c r="G26" s="68">
        <f>G12+G19-G24</f>
        <v>55251213</v>
      </c>
      <c r="H26" s="63"/>
      <c r="I26" s="70">
        <f>G26/$G$8*100</f>
        <v>22.000787312247315</v>
      </c>
      <c r="J26" s="61"/>
      <c r="K26" s="61"/>
    </row>
    <row r="27" spans="3:11" ht="15.75">
      <c r="C27" s="63"/>
      <c r="D27" s="63"/>
      <c r="E27" s="63"/>
      <c r="F27" s="65"/>
      <c r="G27" s="63"/>
      <c r="H27" s="63"/>
      <c r="I27" s="63"/>
      <c r="J27" s="61"/>
      <c r="K27" s="61"/>
    </row>
    <row r="28" spans="1:11" ht="16.5">
      <c r="A28" s="57" t="s">
        <v>57</v>
      </c>
      <c r="C28" s="62">
        <v>53389209</v>
      </c>
      <c r="D28" s="63"/>
      <c r="E28" s="64">
        <f>C28/$C$8*100</f>
        <v>20.906589240158514</v>
      </c>
      <c r="F28" s="65"/>
      <c r="G28" s="62">
        <v>12169102</v>
      </c>
      <c r="H28" s="63"/>
      <c r="I28" s="66">
        <f>G28/$G$8*100</f>
        <v>4.845682299916988</v>
      </c>
      <c r="J28" s="61"/>
      <c r="K28" s="61"/>
    </row>
    <row r="29" spans="3:11" ht="15.75">
      <c r="C29" s="63"/>
      <c r="D29" s="63"/>
      <c r="E29" s="63"/>
      <c r="F29" s="84"/>
      <c r="G29" s="63"/>
      <c r="H29" s="63"/>
      <c r="I29" s="63"/>
      <c r="K29" s="85"/>
    </row>
    <row r="30" spans="1:11" ht="17.25" thickBot="1">
      <c r="A30" s="57" t="s">
        <v>58</v>
      </c>
      <c r="C30" s="86">
        <f>C26-C28</f>
        <v>-3264779</v>
      </c>
      <c r="D30" s="63"/>
      <c r="E30" s="87">
        <f>C30/$C$8*100</f>
        <v>-1.2784492370526686</v>
      </c>
      <c r="F30" s="65"/>
      <c r="G30" s="88">
        <f>G26-G28</f>
        <v>43082111</v>
      </c>
      <c r="H30" s="63"/>
      <c r="I30" s="89">
        <f>G30/$G$8*100</f>
        <v>17.155105012330324</v>
      </c>
      <c r="J30" s="61"/>
      <c r="K30" s="61"/>
    </row>
    <row r="31" ht="16.5" thickTop="1"/>
    <row r="34" spans="3:9" ht="16.5">
      <c r="C34" s="130" t="str">
        <f>C6</f>
        <v>一○二年度</v>
      </c>
      <c r="D34" s="130"/>
      <c r="E34" s="130"/>
      <c r="F34" s="55"/>
      <c r="G34" s="130" t="str">
        <f>G6</f>
        <v>一○一年度</v>
      </c>
      <c r="H34" s="130"/>
      <c r="I34" s="130"/>
    </row>
    <row r="35" spans="3:9" ht="16.5">
      <c r="C35" s="90" t="s">
        <v>59</v>
      </c>
      <c r="D35" s="91"/>
      <c r="E35" s="90" t="s">
        <v>60</v>
      </c>
      <c r="F35"/>
      <c r="G35" s="90" t="s">
        <v>59</v>
      </c>
      <c r="H35" s="91"/>
      <c r="I35" s="90" t="s">
        <v>60</v>
      </c>
    </row>
    <row r="36" spans="1:9" ht="17.25" thickBot="1">
      <c r="A36" s="92" t="s">
        <v>61</v>
      </c>
      <c r="C36" s="93">
        <f>C26/600000</f>
        <v>83.54071666666667</v>
      </c>
      <c r="D36" s="14"/>
      <c r="E36" s="94">
        <f>C30/600000</f>
        <v>-5.441298333333333</v>
      </c>
      <c r="F36" s="14"/>
      <c r="G36" s="93">
        <v>92.085355</v>
      </c>
      <c r="H36" s="14"/>
      <c r="I36" s="93">
        <v>71.80351833333333</v>
      </c>
    </row>
    <row r="37" spans="3:9" ht="17.25" thickTop="1">
      <c r="C37" s="95"/>
      <c r="D37" s="95"/>
      <c r="E37" s="95"/>
      <c r="F37" s="96"/>
      <c r="G37" s="95"/>
      <c r="H37" s="95"/>
      <c r="I37" s="95"/>
    </row>
    <row r="38" spans="3:9" ht="16.5">
      <c r="C38" s="97"/>
      <c r="D38" s="97"/>
      <c r="E38" s="97"/>
      <c r="F38" s="96"/>
      <c r="G38" s="97"/>
      <c r="H38" s="97"/>
      <c r="I38" s="97"/>
    </row>
    <row r="39" spans="3:9" ht="16.5">
      <c r="C39" s="98"/>
      <c r="D39" s="98"/>
      <c r="E39" s="98"/>
      <c r="F39" s="96"/>
      <c r="G39" s="99"/>
      <c r="H39" s="99"/>
      <c r="I39" s="99"/>
    </row>
    <row r="41" ht="16.5">
      <c r="A41" s="35"/>
    </row>
    <row r="52" spans="1:7" ht="16.5" hidden="1">
      <c r="A52" s="52" t="str">
        <f>'BS-中'!A40</f>
        <v>負責人：陳忠誼</v>
      </c>
      <c r="C52" s="51" t="str">
        <f>'BS-中'!G40</f>
        <v>經理人：簡義仁</v>
      </c>
      <c r="G52" s="51" t="str">
        <f>'BS-中'!K40</f>
        <v>主辦會計：蔡文英</v>
      </c>
    </row>
    <row r="356" ht="15.75">
      <c r="A356" s="100"/>
    </row>
    <row r="357" ht="15.75">
      <c r="A357" s="101"/>
    </row>
    <row r="358" ht="15.75">
      <c r="A358" s="100"/>
    </row>
    <row r="360" ht="15.75">
      <c r="A360" s="100"/>
    </row>
    <row r="361" ht="15.75">
      <c r="A361" s="101"/>
    </row>
    <row r="362" ht="15.75">
      <c r="A362" s="100"/>
    </row>
    <row r="364" ht="15.75">
      <c r="A364" s="100"/>
    </row>
    <row r="365" ht="15.75">
      <c r="A365" s="101"/>
    </row>
    <row r="366" ht="15.75">
      <c r="A366" s="100"/>
    </row>
    <row r="400" ht="15.75">
      <c r="A400" s="100"/>
    </row>
    <row r="401" ht="15.75">
      <c r="A401" s="101"/>
    </row>
    <row r="402" ht="15.75">
      <c r="A402" s="101"/>
    </row>
    <row r="403" ht="15.75">
      <c r="A403" s="101"/>
    </row>
    <row r="404" ht="15.75">
      <c r="A404" s="100"/>
    </row>
    <row r="405" ht="15.75">
      <c r="A405" s="100"/>
    </row>
    <row r="406" ht="15.75">
      <c r="A406" s="100"/>
    </row>
    <row r="407" ht="15.75">
      <c r="A407" s="100"/>
    </row>
    <row r="408" ht="15.75">
      <c r="A408" s="101"/>
    </row>
    <row r="409" ht="15.75">
      <c r="A409" s="101"/>
    </row>
    <row r="410" ht="15.75">
      <c r="A410" s="101"/>
    </row>
    <row r="411" ht="15.75">
      <c r="A411" s="100"/>
    </row>
    <row r="412" ht="15.75">
      <c r="A412" s="100"/>
    </row>
    <row r="602" ht="15.75">
      <c r="A602" s="100"/>
    </row>
  </sheetData>
  <sheetProtection/>
  <mergeCells count="8">
    <mergeCell ref="C34:E34"/>
    <mergeCell ref="G34:I34"/>
    <mergeCell ref="A1:I1"/>
    <mergeCell ref="A2:I2"/>
    <mergeCell ref="A3:I3"/>
    <mergeCell ref="A4:I4"/>
    <mergeCell ref="C6:E6"/>
    <mergeCell ref="G6:I6"/>
  </mergeCell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44" sqref="A44"/>
    </sheetView>
  </sheetViews>
  <sheetFormatPr defaultColWidth="9.00390625" defaultRowHeight="16.5"/>
  <cols>
    <col min="1" max="1" width="39.50390625" style="0" customWidth="1"/>
    <col min="2" max="2" width="2.50390625" style="0" customWidth="1"/>
    <col min="3" max="3" width="14.25390625" style="0" customWidth="1"/>
    <col min="4" max="4" width="3.75390625" style="0" customWidth="1"/>
    <col min="5" max="5" width="13.625" style="0" customWidth="1"/>
    <col min="6" max="6" width="3.50390625" style="0" customWidth="1"/>
    <col min="7" max="7" width="14.75390625" style="0" bestFit="1" customWidth="1"/>
    <col min="8" max="8" width="3.125" style="0" customWidth="1"/>
    <col min="9" max="9" width="14.75390625" style="0" bestFit="1" customWidth="1"/>
  </cols>
  <sheetData>
    <row r="1" spans="1:9" ht="16.5">
      <c r="A1" s="126" t="s">
        <v>62</v>
      </c>
      <c r="B1" s="126"/>
      <c r="C1" s="126"/>
      <c r="D1" s="126"/>
      <c r="E1" s="126"/>
      <c r="F1" s="126"/>
      <c r="G1" s="126"/>
      <c r="H1" s="126"/>
      <c r="I1" s="126"/>
    </row>
    <row r="2" spans="1:9" ht="16.5">
      <c r="A2" s="126" t="s">
        <v>63</v>
      </c>
      <c r="B2" s="126"/>
      <c r="C2" s="126"/>
      <c r="D2" s="126"/>
      <c r="E2" s="126"/>
      <c r="F2" s="126"/>
      <c r="G2" s="126"/>
      <c r="H2" s="126"/>
      <c r="I2" s="126"/>
    </row>
    <row r="3" spans="1:9" ht="16.5">
      <c r="A3" s="126" t="s">
        <v>64</v>
      </c>
      <c r="B3" s="126"/>
      <c r="C3" s="126"/>
      <c r="D3" s="126"/>
      <c r="E3" s="126"/>
      <c r="F3" s="126"/>
      <c r="G3" s="126"/>
      <c r="H3" s="126"/>
      <c r="I3" s="126"/>
    </row>
    <row r="4" spans="1:9" ht="16.5">
      <c r="A4" s="127" t="s">
        <v>3</v>
      </c>
      <c r="B4" s="127"/>
      <c r="C4" s="127"/>
      <c r="D4" s="127"/>
      <c r="E4" s="127"/>
      <c r="F4" s="127"/>
      <c r="G4" s="127"/>
      <c r="H4" s="127"/>
      <c r="I4" s="127"/>
    </row>
    <row r="5" ht="16.5">
      <c r="A5" s="49"/>
    </row>
    <row r="6" spans="1:9" ht="16.5">
      <c r="A6" s="59"/>
      <c r="B6" s="59"/>
      <c r="C6" s="59"/>
      <c r="D6" s="59"/>
      <c r="E6" s="135" t="s">
        <v>23</v>
      </c>
      <c r="F6" s="135"/>
      <c r="G6" s="135"/>
      <c r="H6" s="14"/>
      <c r="I6" s="59"/>
    </row>
    <row r="7" spans="1:9" ht="16.5">
      <c r="A7" s="59"/>
      <c r="B7" s="59"/>
      <c r="C7" s="102" t="s">
        <v>65</v>
      </c>
      <c r="D7" s="59"/>
      <c r="E7" s="102" t="s">
        <v>25</v>
      </c>
      <c r="F7" s="103"/>
      <c r="G7" s="104" t="s">
        <v>26</v>
      </c>
      <c r="H7" s="59"/>
      <c r="I7" s="102" t="s">
        <v>66</v>
      </c>
    </row>
    <row r="8" spans="1:9" ht="16.5">
      <c r="A8" s="12" t="s">
        <v>67</v>
      </c>
      <c r="B8" s="13"/>
      <c r="C8" s="16">
        <v>6000000</v>
      </c>
      <c r="D8" s="47"/>
      <c r="E8" s="16">
        <v>13367984</v>
      </c>
      <c r="F8" s="47"/>
      <c r="G8" s="16">
        <v>70459959</v>
      </c>
      <c r="H8" s="16"/>
      <c r="I8" s="16">
        <v>89827943</v>
      </c>
    </row>
    <row r="9" spans="1:9" ht="16.5">
      <c r="A9" s="105"/>
      <c r="B9" s="13"/>
      <c r="C9" s="47"/>
      <c r="D9" s="47"/>
      <c r="E9" s="47"/>
      <c r="F9" s="47"/>
      <c r="G9" s="47"/>
      <c r="H9" s="47"/>
      <c r="I9" s="47"/>
    </row>
    <row r="10" spans="1:9" ht="16.5">
      <c r="A10" s="12" t="s">
        <v>68</v>
      </c>
      <c r="B10" s="13"/>
      <c r="C10" s="47"/>
      <c r="D10" s="47"/>
      <c r="E10" s="47"/>
      <c r="F10" s="47"/>
      <c r="G10" s="47"/>
      <c r="H10" s="47"/>
      <c r="I10" s="47"/>
    </row>
    <row r="11" spans="1:9" ht="16.5">
      <c r="A11" s="15" t="s">
        <v>69</v>
      </c>
      <c r="B11" s="13"/>
      <c r="C11" s="106">
        <v>0</v>
      </c>
      <c r="D11" s="106"/>
      <c r="E11" s="106">
        <v>0</v>
      </c>
      <c r="F11" s="47"/>
      <c r="G11" s="107">
        <v>-40000000</v>
      </c>
      <c r="H11" s="47"/>
      <c r="I11" s="107">
        <f>SUM(C11:G11)</f>
        <v>-40000000</v>
      </c>
    </row>
    <row r="12" spans="1:9" ht="16.5">
      <c r="A12" s="15"/>
      <c r="B12" s="13"/>
      <c r="C12" s="47"/>
      <c r="D12" s="47"/>
      <c r="E12" s="47"/>
      <c r="F12" s="47"/>
      <c r="H12" s="47"/>
      <c r="I12" s="47"/>
    </row>
    <row r="13" spans="1:9" ht="16.5">
      <c r="A13" s="12" t="s">
        <v>70</v>
      </c>
      <c r="B13" s="13"/>
      <c r="C13" s="108">
        <v>0</v>
      </c>
      <c r="D13" s="47"/>
      <c r="E13" s="108">
        <v>0</v>
      </c>
      <c r="F13" s="47"/>
      <c r="G13" s="109">
        <v>43082111</v>
      </c>
      <c r="H13" s="47"/>
      <c r="I13" s="110">
        <f>SUM(C13:G13)</f>
        <v>43082111</v>
      </c>
    </row>
    <row r="14" spans="1:9" ht="16.5">
      <c r="A14" s="12" t="s">
        <v>71</v>
      </c>
      <c r="B14" s="13"/>
      <c r="C14" s="111">
        <f>SUM(C8:C13)</f>
        <v>6000000</v>
      </c>
      <c r="D14" s="47"/>
      <c r="E14" s="112">
        <f>SUM(E8:E13)</f>
        <v>13367984</v>
      </c>
      <c r="F14" s="47"/>
      <c r="G14" s="111">
        <f>SUM(G8:G13)</f>
        <v>73542070</v>
      </c>
      <c r="H14" s="47"/>
      <c r="I14" s="111">
        <f>SUM(I8:I13)</f>
        <v>92910054</v>
      </c>
    </row>
    <row r="15" spans="1:9" ht="16.5">
      <c r="A15" s="105"/>
      <c r="B15" s="13"/>
      <c r="C15" s="47"/>
      <c r="D15" s="47"/>
      <c r="E15" s="47"/>
      <c r="F15" s="47"/>
      <c r="G15" s="47"/>
      <c r="H15" s="47"/>
      <c r="I15" s="47"/>
    </row>
    <row r="16" spans="1:9" ht="16.5">
      <c r="A16" s="12" t="s">
        <v>72</v>
      </c>
      <c r="B16" s="13"/>
      <c r="C16" s="47"/>
      <c r="D16" s="47"/>
      <c r="E16" s="47"/>
      <c r="F16" s="47"/>
      <c r="G16" s="47"/>
      <c r="H16" s="47"/>
      <c r="I16" s="47"/>
    </row>
    <row r="17" spans="1:9" ht="16.5">
      <c r="A17" s="15" t="s">
        <v>69</v>
      </c>
      <c r="B17" s="13"/>
      <c r="C17" s="106">
        <v>0</v>
      </c>
      <c r="D17" s="47"/>
      <c r="E17" s="106">
        <v>0</v>
      </c>
      <c r="F17" s="47"/>
      <c r="G17" s="107">
        <v>-45000000</v>
      </c>
      <c r="H17" s="47"/>
      <c r="I17" s="107">
        <f>SUM(C17:G17)</f>
        <v>-45000000</v>
      </c>
    </row>
    <row r="18" spans="1:9" ht="16.5">
      <c r="A18" s="15"/>
      <c r="B18" s="13"/>
      <c r="C18" s="47"/>
      <c r="D18" s="47"/>
      <c r="E18" s="47"/>
      <c r="F18" s="47"/>
      <c r="G18" s="111"/>
      <c r="H18" s="47"/>
      <c r="I18" s="111"/>
    </row>
    <row r="19" spans="1:14" ht="16.5">
      <c r="A19" s="12" t="s">
        <v>73</v>
      </c>
      <c r="B19" s="13"/>
      <c r="C19" s="108">
        <v>0</v>
      </c>
      <c r="D19" s="47"/>
      <c r="E19" s="108">
        <v>0</v>
      </c>
      <c r="F19" s="47"/>
      <c r="G19" s="113">
        <v>-3264779</v>
      </c>
      <c r="H19" s="47"/>
      <c r="I19" s="113">
        <f>SUM(C19:G19)</f>
        <v>-3264779</v>
      </c>
      <c r="J19" s="50"/>
      <c r="K19" s="50"/>
      <c r="L19" s="50"/>
      <c r="M19" s="50"/>
      <c r="N19" s="50"/>
    </row>
    <row r="20" spans="1:9" ht="16.5">
      <c r="A20" s="105"/>
      <c r="B20" s="13"/>
      <c r="C20" s="47"/>
      <c r="D20" s="47"/>
      <c r="E20" s="47"/>
      <c r="F20" s="47"/>
      <c r="G20" s="47"/>
      <c r="H20" s="47"/>
      <c r="I20" s="47"/>
    </row>
    <row r="21" spans="1:9" ht="17.25" thickBot="1">
      <c r="A21" s="12" t="s">
        <v>74</v>
      </c>
      <c r="B21" s="13"/>
      <c r="C21" s="114">
        <f>SUM(C14:C19)</f>
        <v>6000000</v>
      </c>
      <c r="D21" s="47"/>
      <c r="E21" s="114">
        <f>SUM(E14:E19)</f>
        <v>13367984</v>
      </c>
      <c r="F21" s="47"/>
      <c r="G21" s="114">
        <f>SUM(G14:G19)</f>
        <v>25277291</v>
      </c>
      <c r="H21" s="47"/>
      <c r="I21" s="114">
        <f>SUM(C21:G21)</f>
        <v>44645275</v>
      </c>
    </row>
    <row r="22" ht="17.25" thickTop="1"/>
    <row r="25" ht="16.5">
      <c r="A25" s="35"/>
    </row>
    <row r="30" spans="1:7" ht="16.5" hidden="1">
      <c r="A30" s="52" t="str">
        <f>'IS-中'!A52</f>
        <v>負責人：陳忠誼</v>
      </c>
      <c r="B30" s="54"/>
      <c r="C30" s="51" t="str">
        <f>'IS-中'!C52</f>
        <v>經理人：簡義仁</v>
      </c>
      <c r="D30" s="54"/>
      <c r="E30" s="54"/>
      <c r="F30" s="54"/>
      <c r="G30" s="51" t="str">
        <f>'IS-中'!G52</f>
        <v>主辦會計：蔡文英</v>
      </c>
    </row>
  </sheetData>
  <sheetProtection/>
  <mergeCells count="5">
    <mergeCell ref="E6:G6"/>
    <mergeCell ref="A1:I1"/>
    <mergeCell ref="A2:I2"/>
    <mergeCell ref="A3:I3"/>
    <mergeCell ref="A4:I4"/>
  </mergeCells>
  <printOptions/>
  <pageMargins left="0.5905511811023623" right="0.5905511811023623" top="0.6299212598425197" bottom="0.5905511811023623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">
      <selection activeCell="A44" sqref="A44"/>
    </sheetView>
  </sheetViews>
  <sheetFormatPr defaultColWidth="9.00390625" defaultRowHeight="16.5"/>
  <cols>
    <col min="1" max="1" width="42.00390625" style="0" customWidth="1"/>
    <col min="2" max="2" width="2.875" style="0" customWidth="1"/>
    <col min="3" max="3" width="14.125" style="0" bestFit="1" customWidth="1"/>
    <col min="5" max="5" width="14.125" style="0" bestFit="1" customWidth="1"/>
  </cols>
  <sheetData>
    <row r="1" spans="1:5" ht="16.5">
      <c r="A1" s="126" t="s">
        <v>62</v>
      </c>
      <c r="B1" s="126"/>
      <c r="C1" s="126"/>
      <c r="D1" s="126"/>
      <c r="E1" s="126"/>
    </row>
    <row r="2" spans="1:5" ht="16.5">
      <c r="A2" s="126" t="s">
        <v>75</v>
      </c>
      <c r="B2" s="126"/>
      <c r="C2" s="126"/>
      <c r="D2" s="126"/>
      <c r="E2" s="126"/>
    </row>
    <row r="3" spans="1:5" ht="16.5">
      <c r="A3" s="126" t="s">
        <v>64</v>
      </c>
      <c r="B3" s="126"/>
      <c r="C3" s="126"/>
      <c r="D3" s="126"/>
      <c r="E3" s="126"/>
    </row>
    <row r="4" spans="1:5" ht="16.5">
      <c r="A4" s="127" t="s">
        <v>3</v>
      </c>
      <c r="B4" s="127"/>
      <c r="C4" s="127"/>
      <c r="D4" s="127"/>
      <c r="E4" s="127"/>
    </row>
    <row r="5" ht="16.5">
      <c r="A5" s="1"/>
    </row>
    <row r="6" spans="1:5" ht="16.5">
      <c r="A6" s="2"/>
      <c r="B6" s="2"/>
      <c r="C6" s="7" t="s">
        <v>76</v>
      </c>
      <c r="D6" s="8"/>
      <c r="E6" s="7" t="s">
        <v>77</v>
      </c>
    </row>
    <row r="7" spans="1:5" ht="16.5">
      <c r="A7" s="115" t="s">
        <v>78</v>
      </c>
      <c r="B7" s="2"/>
      <c r="C7" s="59"/>
      <c r="D7" s="59"/>
      <c r="E7" s="59"/>
    </row>
    <row r="8" spans="1:5" ht="16.5">
      <c r="A8" s="116" t="s">
        <v>79</v>
      </c>
      <c r="B8" s="2"/>
      <c r="C8" s="117">
        <v>-3264779</v>
      </c>
      <c r="D8" s="17"/>
      <c r="E8" s="118">
        <v>43082111</v>
      </c>
    </row>
    <row r="9" spans="1:5" ht="16.5">
      <c r="A9" s="116" t="s">
        <v>80</v>
      </c>
      <c r="B9" s="2"/>
      <c r="C9" s="119">
        <v>439746</v>
      </c>
      <c r="D9" s="119"/>
      <c r="E9" s="119">
        <v>235158</v>
      </c>
    </row>
    <row r="10" spans="1:5" ht="16.5">
      <c r="A10" s="116" t="s">
        <v>81</v>
      </c>
      <c r="B10" s="2"/>
      <c r="C10" s="120">
        <v>145998</v>
      </c>
      <c r="D10" s="119"/>
      <c r="E10" s="30">
        <v>105000</v>
      </c>
    </row>
    <row r="11" spans="1:5" ht="16.5">
      <c r="A11" s="116" t="s">
        <v>82</v>
      </c>
      <c r="B11" s="2"/>
      <c r="C11" s="39">
        <v>0</v>
      </c>
      <c r="D11" s="120"/>
      <c r="E11" s="120">
        <v>-9467</v>
      </c>
    </row>
    <row r="12" spans="1:5" ht="16.5">
      <c r="A12" s="116" t="s">
        <v>83</v>
      </c>
      <c r="B12" s="2"/>
      <c r="C12" s="39">
        <v>0</v>
      </c>
      <c r="D12" s="120"/>
      <c r="E12" s="120">
        <v>-16977</v>
      </c>
    </row>
    <row r="13" spans="1:5" ht="16.5" hidden="1">
      <c r="A13" s="116" t="s">
        <v>84</v>
      </c>
      <c r="B13" s="2"/>
      <c r="C13" s="39">
        <v>0</v>
      </c>
      <c r="D13" s="120"/>
      <c r="E13" s="39">
        <v>0</v>
      </c>
    </row>
    <row r="14" spans="1:5" ht="16.5">
      <c r="A14" s="116" t="s">
        <v>85</v>
      </c>
      <c r="B14" s="2"/>
      <c r="C14" s="120"/>
      <c r="D14" s="120"/>
      <c r="E14" s="120"/>
    </row>
    <row r="15" spans="1:5" ht="16.5">
      <c r="A15" s="116" t="s">
        <v>86</v>
      </c>
      <c r="B15" s="2"/>
      <c r="C15" s="120">
        <v>-20251917</v>
      </c>
      <c r="D15" s="120"/>
      <c r="E15" s="120">
        <v>-700072</v>
      </c>
    </row>
    <row r="16" spans="1:5" ht="16.5">
      <c r="A16" s="116" t="s">
        <v>87</v>
      </c>
      <c r="B16" s="2"/>
      <c r="C16" s="120">
        <v>560702</v>
      </c>
      <c r="D16" s="120"/>
      <c r="E16" s="120">
        <v>-592141</v>
      </c>
    </row>
    <row r="17" spans="1:5" ht="16.5">
      <c r="A17" s="116" t="s">
        <v>88</v>
      </c>
      <c r="B17" s="2"/>
      <c r="C17" s="120">
        <v>-7251048</v>
      </c>
      <c r="D17" s="120"/>
      <c r="E17" s="120">
        <v>1688294</v>
      </c>
    </row>
    <row r="18" spans="1:5" ht="16.5">
      <c r="A18" s="116" t="s">
        <v>89</v>
      </c>
      <c r="B18" s="2"/>
      <c r="C18" s="120">
        <v>26825633</v>
      </c>
      <c r="D18" s="120"/>
      <c r="E18" s="120">
        <v>-17308829</v>
      </c>
    </row>
    <row r="19" spans="1:5" ht="16.5">
      <c r="A19" s="116" t="s">
        <v>90</v>
      </c>
      <c r="B19" s="2"/>
      <c r="C19" s="121">
        <f>SUM(C8:C18)</f>
        <v>-2795665</v>
      </c>
      <c r="D19" s="120"/>
      <c r="E19" s="121">
        <v>26483077</v>
      </c>
    </row>
    <row r="20" spans="1:5" ht="16.5">
      <c r="A20" s="2"/>
      <c r="B20" s="2"/>
      <c r="C20" s="120"/>
      <c r="D20" s="120"/>
      <c r="E20" s="120"/>
    </row>
    <row r="21" spans="1:5" ht="16.5">
      <c r="A21" s="115" t="s">
        <v>91</v>
      </c>
      <c r="B21" s="2"/>
      <c r="C21" s="120"/>
      <c r="D21" s="120"/>
      <c r="E21" s="120"/>
    </row>
    <row r="22" spans="1:5" ht="16.5">
      <c r="A22" s="116" t="s">
        <v>92</v>
      </c>
      <c r="B22" s="2"/>
      <c r="C22" s="30">
        <v>0</v>
      </c>
      <c r="D22" s="120"/>
      <c r="E22" s="30">
        <v>15027049</v>
      </c>
    </row>
    <row r="23" spans="1:5" ht="16.5">
      <c r="A23" s="116" t="s">
        <v>93</v>
      </c>
      <c r="B23" s="2"/>
      <c r="C23" s="120">
        <v>-512073</v>
      </c>
      <c r="D23" s="120"/>
      <c r="E23" s="120">
        <v>-106390</v>
      </c>
    </row>
    <row r="24" spans="1:5" ht="16.5">
      <c r="A24" s="116" t="s">
        <v>94</v>
      </c>
      <c r="B24" s="2"/>
      <c r="C24" s="120">
        <v>-500000</v>
      </c>
      <c r="D24" s="120"/>
      <c r="E24" s="120">
        <v>-630000</v>
      </c>
    </row>
    <row r="25" spans="1:5" ht="16.5" hidden="1">
      <c r="A25" s="116" t="s">
        <v>95</v>
      </c>
      <c r="B25" s="2"/>
      <c r="C25" s="39">
        <v>0</v>
      </c>
      <c r="D25" s="120"/>
      <c r="E25" s="39">
        <v>0</v>
      </c>
    </row>
    <row r="26" spans="1:5" ht="16.5">
      <c r="A26" s="116" t="s">
        <v>96</v>
      </c>
      <c r="B26" s="2"/>
      <c r="C26" s="120">
        <v>-14350</v>
      </c>
      <c r="D26" s="120"/>
      <c r="E26" s="39">
        <v>0</v>
      </c>
    </row>
    <row r="27" spans="1:5" ht="16.5">
      <c r="A27" s="116" t="s">
        <v>97</v>
      </c>
      <c r="B27" s="2"/>
      <c r="C27" s="121">
        <f>SUM(C22:C26)</f>
        <v>-1026423</v>
      </c>
      <c r="D27" s="120"/>
      <c r="E27" s="121">
        <v>14290659</v>
      </c>
    </row>
    <row r="28" spans="1:5" ht="16.5">
      <c r="A28" s="116"/>
      <c r="B28" s="2"/>
      <c r="C28" s="122"/>
      <c r="D28" s="120"/>
      <c r="E28" s="122"/>
    </row>
    <row r="29" spans="1:5" ht="16.5">
      <c r="A29" s="115" t="s">
        <v>98</v>
      </c>
      <c r="B29" s="2"/>
      <c r="C29" s="122"/>
      <c r="D29" s="120"/>
      <c r="E29" s="122"/>
    </row>
    <row r="30" spans="1:5" ht="16.5">
      <c r="A30" s="116" t="s">
        <v>99</v>
      </c>
      <c r="B30" s="2"/>
      <c r="C30" s="122">
        <v>-45000000</v>
      </c>
      <c r="D30" s="120"/>
      <c r="E30" s="122">
        <v>-40000000</v>
      </c>
    </row>
    <row r="31" spans="1:5" ht="16.5">
      <c r="A31" s="116" t="s">
        <v>100</v>
      </c>
      <c r="B31" s="2"/>
      <c r="C31" s="121">
        <f>SUM(C30)</f>
        <v>-45000000</v>
      </c>
      <c r="D31" s="120"/>
      <c r="E31" s="121">
        <v>-40000000</v>
      </c>
    </row>
    <row r="32" spans="1:5" ht="16.5">
      <c r="A32" s="2"/>
      <c r="B32" s="2"/>
      <c r="C32" s="120"/>
      <c r="D32" s="120"/>
      <c r="E32" s="120"/>
    </row>
    <row r="33" spans="1:5" ht="16.5">
      <c r="A33" s="115" t="s">
        <v>101</v>
      </c>
      <c r="B33" s="2"/>
      <c r="C33" s="120">
        <f>C31+C27+C19</f>
        <v>-48822088</v>
      </c>
      <c r="D33" s="120"/>
      <c r="E33" s="120">
        <v>773736</v>
      </c>
    </row>
    <row r="34" spans="1:6" ht="16.5">
      <c r="A34" s="2"/>
      <c r="B34" s="2"/>
      <c r="C34" s="17"/>
      <c r="D34" s="17"/>
      <c r="E34" s="17"/>
      <c r="F34" s="123"/>
    </row>
    <row r="35" spans="1:6" ht="16.5">
      <c r="A35" s="115" t="s">
        <v>102</v>
      </c>
      <c r="B35" s="2"/>
      <c r="C35" s="27">
        <v>106246205</v>
      </c>
      <c r="D35" s="17"/>
      <c r="E35" s="27">
        <v>105472469</v>
      </c>
      <c r="F35" s="123"/>
    </row>
    <row r="36" spans="1:6" ht="16.5">
      <c r="A36" s="2"/>
      <c r="B36" s="2"/>
      <c r="C36" s="17"/>
      <c r="D36" s="17"/>
      <c r="E36" s="17"/>
      <c r="F36" s="123"/>
    </row>
    <row r="37" spans="1:6" ht="17.25" thickBot="1">
      <c r="A37" s="115" t="s">
        <v>103</v>
      </c>
      <c r="B37" s="2"/>
      <c r="C37" s="124">
        <f>SUM(C33:C35)</f>
        <v>57424117</v>
      </c>
      <c r="D37" s="17"/>
      <c r="E37" s="124">
        <v>106246205</v>
      </c>
      <c r="F37" s="123"/>
    </row>
    <row r="38" spans="1:6" ht="17.25" thickTop="1">
      <c r="A38" s="2"/>
      <c r="B38" s="2"/>
      <c r="C38" s="17"/>
      <c r="D38" s="17"/>
      <c r="E38" s="17"/>
      <c r="F38" s="123"/>
    </row>
    <row r="39" spans="1:5" ht="16.5">
      <c r="A39" s="115" t="s">
        <v>104</v>
      </c>
      <c r="B39" s="2"/>
      <c r="C39" s="125"/>
      <c r="D39" s="125"/>
      <c r="E39" s="125"/>
    </row>
    <row r="40" spans="1:5" ht="17.25" thickBot="1">
      <c r="A40" s="116" t="s">
        <v>105</v>
      </c>
      <c r="B40" s="2"/>
      <c r="C40" s="124">
        <v>0</v>
      </c>
      <c r="D40" s="17"/>
      <c r="E40" s="124">
        <v>0</v>
      </c>
    </row>
    <row r="41" spans="1:5" ht="18" thickBot="1" thickTop="1">
      <c r="A41" s="116" t="s">
        <v>106</v>
      </c>
      <c r="B41" s="2"/>
      <c r="C41" s="124">
        <v>26916658</v>
      </c>
      <c r="D41" s="17"/>
      <c r="E41" s="124">
        <v>27594791</v>
      </c>
    </row>
    <row r="42" ht="17.25" thickTop="1"/>
    <row r="45" ht="16.5">
      <c r="A45" s="35"/>
    </row>
  </sheetData>
  <sheetProtection/>
  <mergeCells count="4"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wanhui.lin</cp:lastModifiedBy>
  <dcterms:created xsi:type="dcterms:W3CDTF">2014-03-31T04:11:44Z</dcterms:created>
  <dcterms:modified xsi:type="dcterms:W3CDTF">2014-04-09T06:46:17Z</dcterms:modified>
  <cp:category/>
  <cp:version/>
  <cp:contentType/>
  <cp:contentStatus/>
</cp:coreProperties>
</file>